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stas do Windows\Área de Trabalho\DOCUMENTOS AREA TRABALHO\"/>
    </mc:Choice>
  </mc:AlternateContent>
  <bookViews>
    <workbookView xWindow="480" yWindow="90" windowWidth="18195" windowHeight="11250"/>
  </bookViews>
  <sheets>
    <sheet name="Plan1 (6)" sheetId="8" r:id="rId1"/>
    <sheet name="Plan1 (5)" sheetId="7" r:id="rId2"/>
    <sheet name="Plan1 (4)" sheetId="6" r:id="rId3"/>
    <sheet name="Plan1 (3)" sheetId="5" r:id="rId4"/>
    <sheet name="Plan1 (2)" sheetId="4" r:id="rId5"/>
    <sheet name="Plan1" sheetId="1" r:id="rId6"/>
    <sheet name="Plan2" sheetId="2" r:id="rId7"/>
    <sheet name="Plan3" sheetId="3" r:id="rId8"/>
  </sheets>
  <calcPr calcId="152511"/>
</workbook>
</file>

<file path=xl/calcChain.xml><?xml version="1.0" encoding="utf-8"?>
<calcChain xmlns="http://schemas.openxmlformats.org/spreadsheetml/2006/main">
  <c r="N25" i="8" l="1"/>
  <c r="L25" i="8"/>
  <c r="J25" i="8"/>
  <c r="H25" i="8"/>
  <c r="R23" i="8"/>
  <c r="R21" i="8"/>
  <c r="R19" i="8"/>
  <c r="R17" i="8"/>
  <c r="R15" i="8"/>
  <c r="R13" i="8"/>
  <c r="E12" i="6" l="1"/>
  <c r="H13" i="6" s="1"/>
  <c r="H14" i="6" l="1"/>
  <c r="G8" i="6"/>
  <c r="G9" i="6"/>
  <c r="E12" i="5"/>
  <c r="J13" i="5" s="1"/>
  <c r="G9" i="5" l="1"/>
  <c r="H13" i="5"/>
  <c r="H14" i="5"/>
  <c r="G12" i="6"/>
  <c r="H12" i="6"/>
  <c r="I12" i="6"/>
  <c r="G10" i="5"/>
  <c r="G8" i="5"/>
  <c r="G11" i="5"/>
  <c r="J12" i="5" s="1"/>
  <c r="K12" i="5" l="1"/>
  <c r="I12" i="5"/>
  <c r="H12" i="5"/>
  <c r="G12" i="5"/>
  <c r="J14" i="5"/>
  <c r="E29" i="4"/>
  <c r="G28" i="4" l="1"/>
  <c r="J30" i="4"/>
  <c r="P30" i="4"/>
  <c r="L30" i="4"/>
  <c r="R30" i="4"/>
  <c r="H30" i="4"/>
  <c r="N30" i="4"/>
  <c r="G11" i="4"/>
  <c r="G21" i="4"/>
  <c r="H31" i="4"/>
  <c r="G17" i="4"/>
  <c r="G25" i="4"/>
  <c r="J31" i="4"/>
  <c r="L31" i="4" s="1"/>
  <c r="N31" i="4" s="1"/>
  <c r="P31" i="4" s="1"/>
  <c r="R31" i="4" s="1"/>
  <c r="G12" i="4"/>
  <c r="G18" i="4"/>
  <c r="G22" i="4"/>
  <c r="G26" i="4"/>
  <c r="G14" i="4"/>
  <c r="G19" i="4"/>
  <c r="G23" i="4"/>
  <c r="G27" i="4"/>
  <c r="G9" i="4"/>
  <c r="G15" i="4"/>
  <c r="G20" i="4"/>
  <c r="G24" i="4"/>
  <c r="G23" i="1"/>
  <c r="G31" i="1" s="1"/>
  <c r="H29" i="4" l="1"/>
  <c r="Q29" i="4"/>
  <c r="O29" i="4"/>
  <c r="M29" i="4"/>
  <c r="K29" i="4"/>
  <c r="I29" i="4"/>
  <c r="P29" i="4"/>
  <c r="L29" i="4"/>
  <c r="J29" i="4"/>
  <c r="G29" i="4"/>
  <c r="N29" i="4"/>
  <c r="I31" i="1"/>
  <c r="K31" i="1" s="1"/>
  <c r="M31" i="1" l="1"/>
  <c r="O31" i="1" s="1"/>
  <c r="Q31" i="1" s="1"/>
  <c r="S31" i="1" s="1"/>
  <c r="U31" i="1" s="1"/>
  <c r="W31" i="1" s="1"/>
  <c r="Y31" i="1" s="1"/>
</calcChain>
</file>

<file path=xl/sharedStrings.xml><?xml version="1.0" encoding="utf-8"?>
<sst xmlns="http://schemas.openxmlformats.org/spreadsheetml/2006/main" count="313" uniqueCount="136">
  <si>
    <t>ITEM</t>
  </si>
  <si>
    <t>DESCRIÇÃO SERVIÇOS</t>
  </si>
  <si>
    <t>VALOR R$</t>
  </si>
  <si>
    <t>PESO %</t>
  </si>
  <si>
    <t>SIMP.%</t>
  </si>
  <si>
    <t>ACUM.%</t>
  </si>
  <si>
    <t>Serviços Preliminares</t>
  </si>
  <si>
    <t>4.1</t>
  </si>
  <si>
    <t>4.2</t>
  </si>
  <si>
    <t>5.1</t>
  </si>
  <si>
    <t>5.2</t>
  </si>
  <si>
    <t>6.1</t>
  </si>
  <si>
    <t>6.2</t>
  </si>
  <si>
    <t>6.3</t>
  </si>
  <si>
    <t>1.0</t>
  </si>
  <si>
    <t>2.0</t>
  </si>
  <si>
    <t>3.0</t>
  </si>
  <si>
    <t>4.0</t>
  </si>
  <si>
    <t>5.0</t>
  </si>
  <si>
    <t>6.0</t>
  </si>
  <si>
    <t>7.0</t>
  </si>
  <si>
    <t>8.0</t>
  </si>
  <si>
    <t>9.0</t>
  </si>
  <si>
    <t>10.0</t>
  </si>
  <si>
    <t>11.0</t>
  </si>
  <si>
    <t>12.0</t>
  </si>
  <si>
    <t>13.0</t>
  </si>
  <si>
    <t>14.0</t>
  </si>
  <si>
    <t>15.0</t>
  </si>
  <si>
    <t>Infra estrutura</t>
  </si>
  <si>
    <t>Super estrutura</t>
  </si>
  <si>
    <t>Alvenaria e outros</t>
  </si>
  <si>
    <t>Alvenaria</t>
  </si>
  <si>
    <t>Placa divisórias</t>
  </si>
  <si>
    <t>Elementos de Madeira</t>
  </si>
  <si>
    <t>Portas/batentes/ferragens</t>
  </si>
  <si>
    <t>Outros componentes pad.</t>
  </si>
  <si>
    <t>Elementos Metálicos</t>
  </si>
  <si>
    <t>Esquadrias Metálicas</t>
  </si>
  <si>
    <t>Portas</t>
  </si>
  <si>
    <t>Outros elem. Metálicos</t>
  </si>
  <si>
    <t>Cobertura</t>
  </si>
  <si>
    <t>Instalações Hidráulicas</t>
  </si>
  <si>
    <t>Instalações Elétricas</t>
  </si>
  <si>
    <t>Impermeabilizações</t>
  </si>
  <si>
    <t>Pisos internos/Rod./Peitoris</t>
  </si>
  <si>
    <t>Vidros</t>
  </si>
  <si>
    <t>Pintura</t>
  </si>
  <si>
    <t>Serviços Complementares</t>
  </si>
  <si>
    <t>TOTAL</t>
  </si>
  <si>
    <t>5O%</t>
  </si>
  <si>
    <t>MÊS 10 JAN</t>
  </si>
  <si>
    <t>Revestim.:Teto  e paredes</t>
  </si>
  <si>
    <t>MÊS 1 ABR</t>
  </si>
  <si>
    <t>MÊS 2 MAI</t>
  </si>
  <si>
    <t>MÊS 3 JUN</t>
  </si>
  <si>
    <t>MÊS 4  JUL</t>
  </si>
  <si>
    <t>MÊS 5 AGO</t>
  </si>
  <si>
    <t>MÊS 6 SET</t>
  </si>
  <si>
    <t>MÊS 7  OUT</t>
  </si>
  <si>
    <t>MÊS 8 NOV</t>
  </si>
  <si>
    <t>MÊS 9 DEZ</t>
  </si>
  <si>
    <t>VALORES  MENSAIS ( R$)</t>
  </si>
  <si>
    <t>VALORES  MENSAIS ACUMULADOS ( R$)</t>
  </si>
  <si>
    <t>CONOGRAMA FÍSICO-FINANCEIRO</t>
  </si>
  <si>
    <t>OBRA: CONSTRUÇÃO DE CRECHE -ESCOLA DE PAULISTÂNIA</t>
  </si>
  <si>
    <t xml:space="preserve">LOCAL: CHÁCARA PAULISTÂNIA </t>
  </si>
  <si>
    <t>GESTOR DA OBRA: PREFEITURA MUNICIPAL DE PAULISTÂNIA</t>
  </si>
  <si>
    <t>CÓDIGO FDE .: 1201812   CONCORRÊNCIA Nº 02/2014 ORDEM DE INÍCIO DE SERVIÇOS : 06/01/2015 EMPREITEIRA: MARCOS ANTONIO RIBEIRO DA SILVA- EPP</t>
  </si>
  <si>
    <t>OBSERVAÇÕES:</t>
  </si>
  <si>
    <t>1.0 - A presente obra iniciou-se em 06 de janeiro de 2015 com a execução dos Serviços Preliminares</t>
  </si>
  <si>
    <t>2.0 - Quando da execução das fundações profundas foi necessário paralizar a obra pela existência de</t>
  </si>
  <si>
    <t>Rede de Energia de Alta Tensão, foi acionada a concessionária CPFL que transferiu a rede para outra</t>
  </si>
  <si>
    <t>4.0 - O presente Cronograma corrige o cronograma anterior, que tinha o término da obra em outubro</t>
  </si>
  <si>
    <t>VICENTE LUÍS RIBAS DE ABREU</t>
  </si>
  <si>
    <t>ENGENHEIRO CIVIL CREA 0600904367</t>
  </si>
  <si>
    <t>ENGENHEIRO FISCAL DA PREFEITURA MUNICIPAL DE PAULISTÂNIA</t>
  </si>
  <si>
    <t>MARCOS ANTONIO RIBEIRO DA SILVA - EPP</t>
  </si>
  <si>
    <t>CNPJ. (MF) 12.021.616/0001-28</t>
  </si>
  <si>
    <t>EMPREITEIRA RESPONSÁVEL PELA CONSTRUÇÃO CONC. Nº02/14</t>
  </si>
  <si>
    <t>PAULISTÂNIA,28 de Agosto de 2015</t>
  </si>
  <si>
    <t xml:space="preserve">3.0 - O Prefeito Municipal  através de Ofício datado de 06 de abril de 2015 comunicou a empreiteira </t>
  </si>
  <si>
    <t xml:space="preserve">  área, este trabalho foi concluido em 31 de março de 2015.</t>
  </si>
  <si>
    <t xml:space="preserve">  para o reinício imediato da obra, o que foi feito.</t>
  </si>
  <si>
    <t xml:space="preserve">   de 2015 para 06 de  janeiro de 2016.</t>
  </si>
  <si>
    <t xml:space="preserve">MÊS 1 </t>
  </si>
  <si>
    <t>MÊS 2</t>
  </si>
  <si>
    <t>MÊS 3</t>
  </si>
  <si>
    <t xml:space="preserve">MÊS 4  </t>
  </si>
  <si>
    <t xml:space="preserve">MÊS 5 </t>
  </si>
  <si>
    <t xml:space="preserve">MÊS 6 </t>
  </si>
  <si>
    <t>OBRA: CONCLUSÃO DA  CONSTRUÇÃO DE CRECHE -ESCOLA DE PAULISTÂNIA</t>
  </si>
  <si>
    <t>CÓDIGO FDE .: 1201812   CONCORRÊNCIA Nº 01/2016</t>
  </si>
  <si>
    <t>CRONOGRAMA FÍSICO-FINANCEIRO</t>
  </si>
  <si>
    <t>PAULISTÂNIA,18  de novembro de 2016</t>
  </si>
  <si>
    <t>OBRA: REFORMA DA EMEI MARIA DE JESUS PEREIRA CAMPONÊS</t>
  </si>
  <si>
    <t>LOCAL: Rua Manoel Francisco, 639 - Jardim Nova Mirante - Cabrália Paulista - SP_</t>
  </si>
  <si>
    <t>CRONOGRAMA FÍSICO-FINANCEIRO (EMPREITADA GLOBAL)</t>
  </si>
  <si>
    <t>Calçada</t>
  </si>
  <si>
    <t>Esquadrias</t>
  </si>
  <si>
    <t>OBRA: EXECUÇÃO DE LOMBADA E OPERAÇÃO TAPA-BURACO</t>
  </si>
  <si>
    <t>LOCAL:Diversas Ruas do Município de Cabrália Paulista</t>
  </si>
  <si>
    <t>Lombadas e Tapa-buracos</t>
  </si>
  <si>
    <t>Sinalização Viária</t>
  </si>
  <si>
    <t>CABRÁLIA PAULISTA,12 de maio de 2017</t>
  </si>
  <si>
    <t>GESTOR DA OBRA: PREFEITURA MUNICIPAL DE CABRÁLIA PAULISTA</t>
  </si>
  <si>
    <t>CABRÁLIA PAULISTA,06 de outubro de 2017</t>
  </si>
  <si>
    <t>LOCAL:Av. Mário do Amaral Gurgel, Nº660 - centro- Cabrália Paulista SP</t>
  </si>
  <si>
    <t>Ação Preparatória</t>
  </si>
  <si>
    <t>Licitação</t>
  </si>
  <si>
    <t>Execução da Reforma</t>
  </si>
  <si>
    <t>JULHO</t>
  </si>
  <si>
    <t>AGOSTO</t>
  </si>
  <si>
    <t>SETEMBRO</t>
  </si>
  <si>
    <t>OBRA: REFORMA DO CENTRO DE SAÚDE III DE CABRÁLIA PAULISTA - PROGRAMA REQUALIFICA UBS - PROPOSTA Nº 13746.1220001/16-006</t>
  </si>
  <si>
    <t>Cabrália Paulista, 03 de julho de 2018</t>
  </si>
  <si>
    <t>Prefeitura Municipal de Cabrália Paulista</t>
  </si>
  <si>
    <t>CNPJ: 46.137.469/0001-78</t>
  </si>
  <si>
    <r>
      <t xml:space="preserve">Rua Joaquim dos Santos Camponês, n.º 661 </t>
    </r>
    <r>
      <rPr>
        <b/>
        <sz val="9"/>
        <color theme="1"/>
        <rFont val="Lucida Sans Unicode"/>
        <family val="2"/>
      </rPr>
      <t>–</t>
    </r>
    <r>
      <rPr>
        <sz val="9"/>
        <color theme="1"/>
        <rFont val="Lucida Sans Unicode"/>
        <family val="2"/>
      </rPr>
      <t xml:space="preserve"> Fone/Fax: (0xx14) 3285-1244/ 3285-1278</t>
    </r>
  </si>
  <si>
    <t>CEP: 17480-000 / Cabrália Paulista – SP</t>
  </si>
  <si>
    <t>CRONOGRAMA FÍSICO</t>
  </si>
  <si>
    <t>MÊS 1</t>
  </si>
  <si>
    <t>MÊS 4</t>
  </si>
  <si>
    <t>1a. PARCELA</t>
  </si>
  <si>
    <t>2a. PARCELA</t>
  </si>
  <si>
    <t>3a. PARCELA</t>
  </si>
  <si>
    <t>4a. PARCELA</t>
  </si>
  <si>
    <t>TOTAL GERAL DA OBRA</t>
  </si>
  <si>
    <t>Fundações e Estruturas do Muro de Arrimo</t>
  </si>
  <si>
    <t>Superestrutura</t>
  </si>
  <si>
    <t>Rampa e Piso do Estacionamento</t>
  </si>
  <si>
    <t>VALOR</t>
  </si>
  <si>
    <t>OBRA: AMPLIAÇÃO DA UBS MARIA THEREZINHA BOGNAR CHECHETO</t>
  </si>
  <si>
    <t>LOCAL:Rua Benedito de Almeida Teixeira, Nº 525 - centro- Cabrália Paulista SP</t>
  </si>
  <si>
    <t>ART Nº 280272302220917357</t>
  </si>
  <si>
    <t>Cabrália Paulista,13 de junho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</si>
</sst>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B0F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u/>
      <sz val="21"/>
      <color theme="1"/>
      <name val="Lucida Sans Unicode"/>
      <family val="2"/>
    </font>
    <font>
      <sz val="9"/>
      <color theme="1"/>
      <name val="Lucida Sans Unicode"/>
      <family val="2"/>
    </font>
    <font>
      <b/>
      <sz val="9"/>
      <color theme="1"/>
      <name val="Lucida Sans Unicode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2"/>
      <color rgb="FF00B0F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61">
    <xf numFmtId="0" fontId="0" fillId="0" borderId="0" xfId="0"/>
    <xf numFmtId="0" fontId="0" fillId="0" borderId="0" xfId="0" applyBorder="1"/>
    <xf numFmtId="0" fontId="4" fillId="0" borderId="1" xfId="0" applyFont="1" applyBorder="1"/>
    <xf numFmtId="2" fontId="3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9" fontId="4" fillId="0" borderId="1" xfId="0" applyNumberFormat="1" applyFont="1" applyBorder="1"/>
    <xf numFmtId="2" fontId="4" fillId="0" borderId="1" xfId="0" applyNumberFormat="1" applyFont="1" applyBorder="1"/>
    <xf numFmtId="0" fontId="2" fillId="0" borderId="1" xfId="0" applyFont="1" applyBorder="1"/>
    <xf numFmtId="0" fontId="0" fillId="0" borderId="8" xfId="0" applyBorder="1"/>
    <xf numFmtId="0" fontId="1" fillId="0" borderId="0" xfId="0" applyFont="1"/>
    <xf numFmtId="0" fontId="1" fillId="0" borderId="0" xfId="0" applyFont="1" applyAlignment="1"/>
    <xf numFmtId="9" fontId="4" fillId="0" borderId="1" xfId="1" applyFont="1" applyBorder="1"/>
    <xf numFmtId="9" fontId="4" fillId="0" borderId="1" xfId="0" applyNumberFormat="1" applyFont="1" applyBorder="1" applyAlignment="1">
      <alignment horizontal="right"/>
    </xf>
    <xf numFmtId="2" fontId="4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9" fontId="4" fillId="0" borderId="1" xfId="1" applyFont="1" applyBorder="1" applyAlignment="1">
      <alignment horizontal="right"/>
    </xf>
    <xf numFmtId="9" fontId="4" fillId="0" borderId="1" xfId="0" applyNumberFormat="1" applyFont="1" applyBorder="1" applyAlignment="1"/>
    <xf numFmtId="4" fontId="0" fillId="0" borderId="0" xfId="0" applyNumberFormat="1"/>
    <xf numFmtId="0" fontId="7" fillId="0" borderId="1" xfId="0" applyFont="1" applyBorder="1"/>
    <xf numFmtId="0" fontId="7" fillId="0" borderId="1" xfId="0" applyFont="1" applyBorder="1" applyAlignment="1">
      <alignment horizontal="right"/>
    </xf>
    <xf numFmtId="0" fontId="8" fillId="0" borderId="1" xfId="0" applyFont="1" applyBorder="1"/>
    <xf numFmtId="2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/>
    <xf numFmtId="14" fontId="2" fillId="0" borderId="1" xfId="0" applyNumberFormat="1" applyFont="1" applyBorder="1" applyAlignment="1">
      <alignment horizontal="right"/>
    </xf>
    <xf numFmtId="14" fontId="13" fillId="0" borderId="1" xfId="0" applyNumberFormat="1" applyFont="1" applyBorder="1" applyAlignment="1">
      <alignment horizontal="center"/>
    </xf>
    <xf numFmtId="14" fontId="13" fillId="0" borderId="1" xfId="1" applyNumberFormat="1" applyFont="1" applyBorder="1"/>
    <xf numFmtId="14" fontId="14" fillId="0" borderId="1" xfId="0" applyNumberFormat="1" applyFont="1" applyBorder="1"/>
    <xf numFmtId="14" fontId="13" fillId="0" borderId="1" xfId="0" applyNumberFormat="1" applyFont="1" applyBorder="1" applyAlignment="1">
      <alignment horizontal="right"/>
    </xf>
    <xf numFmtId="0" fontId="18" fillId="0" borderId="1" xfId="0" applyFont="1" applyBorder="1"/>
    <xf numFmtId="0" fontId="18" fillId="0" borderId="1" xfId="0" applyFont="1" applyBorder="1" applyAlignment="1">
      <alignment horizontal="right"/>
    </xf>
    <xf numFmtId="0" fontId="15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6" fillId="0" borderId="2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9" xfId="0" applyFont="1" applyBorder="1" applyAlignment="1">
      <alignment horizontal="left"/>
    </xf>
    <xf numFmtId="0" fontId="16" fillId="0" borderId="10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16" fillId="0" borderId="12" xfId="0" applyFont="1" applyBorder="1" applyAlignment="1">
      <alignment horizontal="left"/>
    </xf>
    <xf numFmtId="0" fontId="16" fillId="0" borderId="8" xfId="0" applyFont="1" applyBorder="1" applyAlignment="1">
      <alignment horizontal="left"/>
    </xf>
    <xf numFmtId="0" fontId="16" fillId="0" borderId="13" xfId="0" applyFont="1" applyBorder="1" applyAlignment="1">
      <alignment horizontal="left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quotePrefix="1" applyFont="1" applyBorder="1" applyAlignment="1">
      <alignment horizontal="left"/>
    </xf>
    <xf numFmtId="0" fontId="16" fillId="0" borderId="0" xfId="0" applyFont="1" applyAlignment="1">
      <alignment horizontal="center"/>
    </xf>
    <xf numFmtId="0" fontId="0" fillId="0" borderId="0" xfId="0" applyAlignment="1">
      <alignment horizontal="left"/>
    </xf>
    <xf numFmtId="8" fontId="16" fillId="3" borderId="2" xfId="1" applyNumberFormat="1" applyFont="1" applyFill="1" applyBorder="1" applyAlignment="1">
      <alignment horizontal="center"/>
    </xf>
    <xf numFmtId="9" fontId="16" fillId="3" borderId="3" xfId="1" applyFont="1" applyFill="1" applyBorder="1" applyAlignment="1">
      <alignment horizontal="center"/>
    </xf>
    <xf numFmtId="8" fontId="16" fillId="0" borderId="2" xfId="1" applyNumberFormat="1" applyFont="1" applyBorder="1" applyAlignment="1">
      <alignment horizontal="center"/>
    </xf>
    <xf numFmtId="9" fontId="16" fillId="0" borderId="3" xfId="1" applyFont="1" applyBorder="1" applyAlignment="1">
      <alignment horizontal="center"/>
    </xf>
    <xf numFmtId="9" fontId="16" fillId="0" borderId="2" xfId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17" fillId="0" borderId="2" xfId="1" applyNumberFormat="1" applyFont="1" applyFill="1" applyBorder="1" applyAlignment="1">
      <alignment horizontal="center"/>
    </xf>
    <xf numFmtId="14" fontId="17" fillId="0" borderId="3" xfId="1" applyNumberFormat="1" applyFont="1" applyFill="1" applyBorder="1" applyAlignment="1">
      <alignment horizontal="center"/>
    </xf>
    <xf numFmtId="14" fontId="17" fillId="3" borderId="2" xfId="1" applyNumberFormat="1" applyFont="1" applyFill="1" applyBorder="1" applyAlignment="1">
      <alignment horizontal="center"/>
    </xf>
    <xf numFmtId="14" fontId="17" fillId="3" borderId="3" xfId="1" applyNumberFormat="1" applyFont="1" applyFill="1" applyBorder="1" applyAlignment="1">
      <alignment horizontal="center"/>
    </xf>
    <xf numFmtId="8" fontId="16" fillId="0" borderId="2" xfId="1" applyNumberFormat="1" applyFont="1" applyFill="1" applyBorder="1" applyAlignment="1">
      <alignment horizontal="center"/>
    </xf>
    <xf numFmtId="14" fontId="16" fillId="0" borderId="3" xfId="1" applyNumberFormat="1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3" borderId="2" xfId="0" applyFont="1" applyFill="1" applyBorder="1" applyAlignment="1">
      <alignment horizontal="center"/>
    </xf>
    <xf numFmtId="0" fontId="18" fillId="3" borderId="3" xfId="0" applyFont="1" applyFill="1" applyBorder="1" applyAlignment="1">
      <alignment horizontal="center"/>
    </xf>
    <xf numFmtId="8" fontId="15" fillId="0" borderId="2" xfId="0" applyNumberFormat="1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8" fontId="15" fillId="0" borderId="2" xfId="0" applyNumberFormat="1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8" fontId="19" fillId="0" borderId="2" xfId="0" applyNumberFormat="1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9" fontId="20" fillId="0" borderId="2" xfId="1" applyFont="1" applyBorder="1" applyAlignment="1">
      <alignment horizontal="center"/>
    </xf>
    <xf numFmtId="9" fontId="20" fillId="0" borderId="4" xfId="1" applyFont="1" applyBorder="1" applyAlignment="1">
      <alignment horizontal="center"/>
    </xf>
    <xf numFmtId="9" fontId="20" fillId="0" borderId="3" xfId="1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2" fontId="19" fillId="0" borderId="5" xfId="0" applyNumberFormat="1" applyFont="1" applyBorder="1" applyAlignment="1">
      <alignment horizontal="center"/>
    </xf>
    <xf numFmtId="2" fontId="19" fillId="0" borderId="6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8" fontId="19" fillId="0" borderId="2" xfId="1" applyNumberFormat="1" applyFont="1" applyBorder="1" applyAlignment="1">
      <alignment horizontal="center"/>
    </xf>
    <xf numFmtId="9" fontId="19" fillId="0" borderId="3" xfId="1" applyFont="1" applyBorder="1" applyAlignment="1">
      <alignment horizontal="center"/>
    </xf>
    <xf numFmtId="8" fontId="19" fillId="0" borderId="2" xfId="1" applyNumberFormat="1" applyFont="1" applyFill="1" applyBorder="1" applyAlignment="1">
      <alignment horizontal="center"/>
    </xf>
    <xf numFmtId="14" fontId="19" fillId="0" borderId="3" xfId="1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14" fontId="2" fillId="2" borderId="2" xfId="1" applyNumberFormat="1" applyFont="1" applyFill="1" applyBorder="1" applyAlignment="1">
      <alignment horizontal="center"/>
    </xf>
    <xf numFmtId="14" fontId="2" fillId="2" borderId="3" xfId="1" applyNumberFormat="1" applyFont="1" applyFill="1" applyBorder="1" applyAlignment="1">
      <alignment horizontal="center"/>
    </xf>
    <xf numFmtId="9" fontId="4" fillId="2" borderId="2" xfId="1" applyFont="1" applyFill="1" applyBorder="1" applyAlignment="1">
      <alignment horizontal="center"/>
    </xf>
    <xf numFmtId="9" fontId="4" fillId="2" borderId="4" xfId="1" applyFont="1" applyFill="1" applyBorder="1" applyAlignment="1">
      <alignment horizontal="center"/>
    </xf>
    <xf numFmtId="9" fontId="4" fillId="2" borderId="3" xfId="1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14" fontId="2" fillId="2" borderId="2" xfId="0" applyNumberFormat="1" applyFont="1" applyFill="1" applyBorder="1" applyAlignment="1">
      <alignment horizontal="center"/>
    </xf>
    <xf numFmtId="14" fontId="2" fillId="2" borderId="3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4" fontId="4" fillId="0" borderId="2" xfId="0" applyNumberFormat="1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2" fontId="4" fillId="0" borderId="2" xfId="0" applyNumberFormat="1" applyFont="1" applyBorder="1" applyAlignment="1">
      <alignment horizontal="right"/>
    </xf>
    <xf numFmtId="2" fontId="4" fillId="0" borderId="3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4" fontId="5" fillId="0" borderId="2" xfId="0" applyNumberFormat="1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2" xfId="0" applyFont="1" applyBorder="1" applyAlignment="1">
      <alignment horizontal="right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1</xdr:col>
      <xdr:colOff>381000</xdr:colOff>
      <xdr:row>3</xdr:row>
      <xdr:rowOff>142875</xdr:rowOff>
    </xdr:to>
    <xdr:pic>
      <xdr:nvPicPr>
        <xdr:cNvPr id="2" name="Imagem 1" descr="Descrição: Descrição: brasão_colori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7143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1</xdr:col>
      <xdr:colOff>381000</xdr:colOff>
      <xdr:row>3</xdr:row>
      <xdr:rowOff>142875</xdr:rowOff>
    </xdr:to>
    <xdr:pic>
      <xdr:nvPicPr>
        <xdr:cNvPr id="2" name="Imagem 1" descr="Descrição: Descrição: brasão_colori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7143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workbookViewId="0">
      <selection activeCell="T30" sqref="T30"/>
    </sheetView>
  </sheetViews>
  <sheetFormatPr defaultRowHeight="15" x14ac:dyDescent="0.25"/>
  <cols>
    <col min="1" max="1" width="5" customWidth="1"/>
    <col min="2" max="3" width="7.7109375" customWidth="1"/>
    <col min="4" max="4" width="10.85546875" customWidth="1"/>
    <col min="5" max="5" width="7.7109375" customWidth="1"/>
    <col min="6" max="6" width="8.5703125" customWidth="1"/>
    <col min="7" max="7" width="7.7109375" customWidth="1"/>
    <col min="8" max="8" width="10.42578125" customWidth="1"/>
    <col min="9" max="9" width="10.7109375" customWidth="1"/>
    <col min="10" max="10" width="10.5703125" customWidth="1"/>
    <col min="11" max="11" width="10.42578125" customWidth="1"/>
    <col min="12" max="12" width="9.28515625" customWidth="1"/>
    <col min="13" max="13" width="11.140625" customWidth="1"/>
    <col min="14" max="14" width="7.85546875" customWidth="1"/>
    <col min="15" max="15" width="11.7109375" customWidth="1"/>
    <col min="16" max="16" width="10.28515625" customWidth="1"/>
    <col min="17" max="17" width="8.7109375" hidden="1" customWidth="1"/>
    <col min="18" max="18" width="7.42578125" customWidth="1"/>
    <col min="19" max="19" width="22.85546875" customWidth="1"/>
    <col min="20" max="20" width="14.85546875" customWidth="1"/>
  </cols>
  <sheetData>
    <row r="1" spans="1:20" ht="26.25" x14ac:dyDescent="0.25">
      <c r="A1" s="37" t="s">
        <v>116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20" x14ac:dyDescent="0.25">
      <c r="A2" s="38" t="s">
        <v>117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20" x14ac:dyDescent="0.25">
      <c r="A3" s="38" t="s">
        <v>118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1:20" x14ac:dyDescent="0.25">
      <c r="A4" s="38" t="s">
        <v>119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1:20" ht="15.75" x14ac:dyDescent="0.25">
      <c r="A5" s="39" t="s">
        <v>93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1"/>
    </row>
    <row r="6" spans="1:20" ht="15.75" x14ac:dyDescent="0.25">
      <c r="A6" s="42" t="s">
        <v>132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4"/>
    </row>
    <row r="7" spans="1:20" ht="15.75" x14ac:dyDescent="0.25">
      <c r="A7" s="48" t="s">
        <v>133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50"/>
    </row>
    <row r="8" spans="1:20" ht="15.75" x14ac:dyDescent="0.25">
      <c r="A8" s="42" t="s">
        <v>105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4"/>
    </row>
    <row r="9" spans="1:20" ht="15.75" x14ac:dyDescent="0.25">
      <c r="A9" s="51"/>
      <c r="B9" s="52"/>
      <c r="C9" s="52"/>
      <c r="D9" s="52"/>
      <c r="E9" s="52"/>
      <c r="F9" s="52"/>
      <c r="G9" s="53"/>
      <c r="H9" s="45"/>
      <c r="I9" s="47"/>
      <c r="J9" s="47"/>
      <c r="K9" s="47"/>
      <c r="L9" s="47"/>
      <c r="M9" s="47"/>
      <c r="N9" s="47"/>
      <c r="O9" s="47"/>
      <c r="P9" s="47"/>
      <c r="Q9" s="47"/>
      <c r="R9" s="47"/>
      <c r="S9" s="46"/>
    </row>
    <row r="10" spans="1:20" ht="15.75" x14ac:dyDescent="0.25">
      <c r="A10" s="54" t="s">
        <v>0</v>
      </c>
      <c r="B10" s="56"/>
      <c r="C10" s="57"/>
      <c r="D10" s="57"/>
      <c r="E10" s="57"/>
      <c r="F10" s="57"/>
      <c r="G10" s="58"/>
      <c r="H10" s="45" t="s">
        <v>121</v>
      </c>
      <c r="I10" s="46"/>
      <c r="J10" s="45" t="s">
        <v>86</v>
      </c>
      <c r="K10" s="46"/>
      <c r="L10" s="45" t="s">
        <v>87</v>
      </c>
      <c r="M10" s="46"/>
      <c r="N10" s="45" t="s">
        <v>122</v>
      </c>
      <c r="O10" s="46"/>
      <c r="P10" s="45" t="s">
        <v>3</v>
      </c>
      <c r="Q10" s="46"/>
      <c r="R10" s="45" t="s">
        <v>131</v>
      </c>
      <c r="S10" s="46"/>
      <c r="T10" s="1"/>
    </row>
    <row r="11" spans="1:20" ht="15.75" x14ac:dyDescent="0.25">
      <c r="A11" s="55"/>
      <c r="B11" s="45" t="s">
        <v>1</v>
      </c>
      <c r="C11" s="47"/>
      <c r="D11" s="47"/>
      <c r="E11" s="47"/>
      <c r="F11" s="47"/>
      <c r="G11" s="46"/>
      <c r="H11" s="80"/>
      <c r="I11" s="81"/>
      <c r="J11" s="82"/>
      <c r="K11" s="83"/>
      <c r="L11" s="82"/>
      <c r="M11" s="83"/>
      <c r="N11" s="82"/>
      <c r="O11" s="83"/>
      <c r="P11" s="9"/>
      <c r="Q11" s="9"/>
      <c r="R11" s="82"/>
      <c r="S11" s="83"/>
    </row>
    <row r="12" spans="1:20" ht="15.75" x14ac:dyDescent="0.25">
      <c r="A12" s="61" t="s">
        <v>14</v>
      </c>
      <c r="B12" s="63" t="s">
        <v>128</v>
      </c>
      <c r="C12" s="64"/>
      <c r="D12" s="64"/>
      <c r="E12" s="64"/>
      <c r="F12" s="64"/>
      <c r="G12" s="65"/>
      <c r="H12" s="75"/>
      <c r="I12" s="76"/>
      <c r="J12" s="84"/>
      <c r="K12" s="85"/>
      <c r="L12" s="90"/>
      <c r="M12" s="91"/>
      <c r="N12" s="90"/>
      <c r="O12" s="91"/>
      <c r="P12" s="34"/>
      <c r="Q12" s="35"/>
      <c r="R12" s="90"/>
      <c r="S12" s="91"/>
    </row>
    <row r="13" spans="1:20" ht="15.75" x14ac:dyDescent="0.25">
      <c r="A13" s="62"/>
      <c r="B13" s="66"/>
      <c r="C13" s="67"/>
      <c r="D13" s="67"/>
      <c r="E13" s="67"/>
      <c r="F13" s="67"/>
      <c r="G13" s="68"/>
      <c r="H13" s="77">
        <v>39368.22</v>
      </c>
      <c r="I13" s="78"/>
      <c r="J13" s="84"/>
      <c r="K13" s="85"/>
      <c r="L13" s="90"/>
      <c r="M13" s="91"/>
      <c r="N13" s="90"/>
      <c r="O13" s="91"/>
      <c r="P13" s="36">
        <v>39.369999999999997</v>
      </c>
      <c r="Q13" s="35"/>
      <c r="R13" s="96">
        <f>H13</f>
        <v>39368.22</v>
      </c>
      <c r="S13" s="97"/>
    </row>
    <row r="14" spans="1:20" ht="15.75" x14ac:dyDescent="0.25">
      <c r="A14" s="61" t="s">
        <v>15</v>
      </c>
      <c r="B14" s="63" t="s">
        <v>32</v>
      </c>
      <c r="C14" s="64"/>
      <c r="D14" s="64"/>
      <c r="E14" s="64"/>
      <c r="F14" s="64"/>
      <c r="G14" s="65"/>
      <c r="H14" s="79"/>
      <c r="I14" s="78"/>
      <c r="J14" s="86"/>
      <c r="K14" s="87"/>
      <c r="L14" s="90"/>
      <c r="M14" s="91"/>
      <c r="N14" s="90"/>
      <c r="O14" s="91"/>
      <c r="P14" s="36"/>
      <c r="Q14" s="35"/>
      <c r="R14" s="98"/>
      <c r="S14" s="97"/>
    </row>
    <row r="15" spans="1:20" ht="15.75" x14ac:dyDescent="0.25">
      <c r="A15" s="62"/>
      <c r="B15" s="66"/>
      <c r="C15" s="67"/>
      <c r="D15" s="67"/>
      <c r="E15" s="67"/>
      <c r="F15" s="67"/>
      <c r="G15" s="68"/>
      <c r="H15" s="79"/>
      <c r="I15" s="78"/>
      <c r="J15" s="88">
        <v>11812.29</v>
      </c>
      <c r="K15" s="89"/>
      <c r="L15" s="90"/>
      <c r="M15" s="91"/>
      <c r="N15" s="90"/>
      <c r="O15" s="91"/>
      <c r="P15" s="36">
        <v>11.81</v>
      </c>
      <c r="Q15" s="35"/>
      <c r="R15" s="96">
        <f>J15</f>
        <v>11812.29</v>
      </c>
      <c r="S15" s="97"/>
    </row>
    <row r="16" spans="1:20" ht="15.75" x14ac:dyDescent="0.25">
      <c r="A16" s="61" t="s">
        <v>16</v>
      </c>
      <c r="B16" s="63" t="s">
        <v>129</v>
      </c>
      <c r="C16" s="64"/>
      <c r="D16" s="64"/>
      <c r="E16" s="64"/>
      <c r="F16" s="64"/>
      <c r="G16" s="65"/>
      <c r="H16" s="79"/>
      <c r="I16" s="78"/>
      <c r="J16" s="86"/>
      <c r="K16" s="87"/>
      <c r="L16" s="90"/>
      <c r="M16" s="91"/>
      <c r="N16" s="90"/>
      <c r="O16" s="91"/>
      <c r="P16" s="36"/>
      <c r="Q16" s="35"/>
      <c r="R16" s="98"/>
      <c r="S16" s="97"/>
    </row>
    <row r="17" spans="1:19" ht="15.75" x14ac:dyDescent="0.25">
      <c r="A17" s="62"/>
      <c r="B17" s="66"/>
      <c r="C17" s="67"/>
      <c r="D17" s="67"/>
      <c r="E17" s="67"/>
      <c r="F17" s="67"/>
      <c r="G17" s="68"/>
      <c r="H17" s="79"/>
      <c r="I17" s="78"/>
      <c r="J17" s="88">
        <v>13089.34</v>
      </c>
      <c r="K17" s="89"/>
      <c r="L17" s="90"/>
      <c r="M17" s="91"/>
      <c r="N17" s="90"/>
      <c r="O17" s="91"/>
      <c r="P17" s="36">
        <v>13.09</v>
      </c>
      <c r="Q17" s="35"/>
      <c r="R17" s="96">
        <f>J17</f>
        <v>13089.34</v>
      </c>
      <c r="S17" s="97"/>
    </row>
    <row r="18" spans="1:19" ht="15.75" x14ac:dyDescent="0.25">
      <c r="A18" s="61" t="s">
        <v>17</v>
      </c>
      <c r="B18" s="63" t="s">
        <v>41</v>
      </c>
      <c r="C18" s="64"/>
      <c r="D18" s="64"/>
      <c r="E18" s="64"/>
      <c r="F18" s="64"/>
      <c r="G18" s="65"/>
      <c r="H18" s="79"/>
      <c r="I18" s="78"/>
      <c r="J18" s="84"/>
      <c r="K18" s="85"/>
      <c r="L18" s="92"/>
      <c r="M18" s="93"/>
      <c r="N18" s="90"/>
      <c r="O18" s="91"/>
      <c r="P18" s="36"/>
      <c r="Q18" s="35"/>
      <c r="R18" s="98"/>
      <c r="S18" s="97"/>
    </row>
    <row r="19" spans="1:19" ht="15.75" x14ac:dyDescent="0.25">
      <c r="A19" s="62"/>
      <c r="B19" s="66"/>
      <c r="C19" s="67"/>
      <c r="D19" s="67"/>
      <c r="E19" s="67"/>
      <c r="F19" s="67"/>
      <c r="G19" s="68"/>
      <c r="H19" s="79"/>
      <c r="I19" s="78"/>
      <c r="J19" s="84"/>
      <c r="K19" s="85"/>
      <c r="L19" s="94">
        <v>19190.93</v>
      </c>
      <c r="M19" s="95"/>
      <c r="N19" s="90"/>
      <c r="O19" s="91"/>
      <c r="P19" s="36">
        <v>19.190000000000001</v>
      </c>
      <c r="Q19" s="35"/>
      <c r="R19" s="96">
        <f>L19</f>
        <v>19190.93</v>
      </c>
      <c r="S19" s="97"/>
    </row>
    <row r="20" spans="1:19" ht="15.75" x14ac:dyDescent="0.25">
      <c r="A20" s="61" t="s">
        <v>18</v>
      </c>
      <c r="B20" s="63" t="s">
        <v>99</v>
      </c>
      <c r="C20" s="64"/>
      <c r="D20" s="64"/>
      <c r="E20" s="64"/>
      <c r="F20" s="64"/>
      <c r="G20" s="65"/>
      <c r="H20" s="79"/>
      <c r="I20" s="78"/>
      <c r="J20" s="84"/>
      <c r="K20" s="85"/>
      <c r="L20" s="90"/>
      <c r="M20" s="91"/>
      <c r="N20" s="92"/>
      <c r="O20" s="93"/>
      <c r="P20" s="36"/>
      <c r="Q20" s="35"/>
      <c r="R20" s="98"/>
      <c r="S20" s="97"/>
    </row>
    <row r="21" spans="1:19" ht="15.75" x14ac:dyDescent="0.25">
      <c r="A21" s="62"/>
      <c r="B21" s="66"/>
      <c r="C21" s="67"/>
      <c r="D21" s="67"/>
      <c r="E21" s="67"/>
      <c r="F21" s="67"/>
      <c r="G21" s="68"/>
      <c r="H21" s="79"/>
      <c r="I21" s="78"/>
      <c r="J21" s="84"/>
      <c r="K21" s="85"/>
      <c r="L21" s="90"/>
      <c r="M21" s="91"/>
      <c r="N21" s="94">
        <v>2788.6</v>
      </c>
      <c r="O21" s="95"/>
      <c r="P21" s="36">
        <v>2.79</v>
      </c>
      <c r="Q21" s="35"/>
      <c r="R21" s="96">
        <f>N21</f>
        <v>2788.6</v>
      </c>
      <c r="S21" s="97"/>
    </row>
    <row r="22" spans="1:19" ht="15.75" x14ac:dyDescent="0.25">
      <c r="A22" s="61" t="s">
        <v>19</v>
      </c>
      <c r="B22" s="63" t="s">
        <v>130</v>
      </c>
      <c r="C22" s="64"/>
      <c r="D22" s="64"/>
      <c r="E22" s="64"/>
      <c r="F22" s="64"/>
      <c r="G22" s="65"/>
      <c r="H22" s="79"/>
      <c r="I22" s="78"/>
      <c r="J22" s="84"/>
      <c r="K22" s="85"/>
      <c r="L22" s="90"/>
      <c r="M22" s="91"/>
      <c r="N22" s="92"/>
      <c r="O22" s="93"/>
      <c r="P22" s="36"/>
      <c r="Q22" s="35"/>
      <c r="R22" s="98"/>
      <c r="S22" s="97"/>
    </row>
    <row r="23" spans="1:19" ht="15.75" x14ac:dyDescent="0.25">
      <c r="A23" s="62"/>
      <c r="B23" s="66"/>
      <c r="C23" s="67"/>
      <c r="D23" s="67"/>
      <c r="E23" s="67"/>
      <c r="F23" s="67"/>
      <c r="G23" s="68"/>
      <c r="H23" s="79"/>
      <c r="I23" s="78"/>
      <c r="J23" s="84"/>
      <c r="K23" s="85"/>
      <c r="L23" s="90"/>
      <c r="M23" s="91"/>
      <c r="N23" s="94">
        <v>13745.62</v>
      </c>
      <c r="O23" s="95"/>
      <c r="P23" s="36">
        <v>13.75</v>
      </c>
      <c r="Q23" s="35"/>
      <c r="R23" s="96">
        <f>N23</f>
        <v>13745.62</v>
      </c>
      <c r="S23" s="97"/>
    </row>
    <row r="24" spans="1:19" ht="15.75" x14ac:dyDescent="0.25">
      <c r="A24" s="104"/>
      <c r="B24" s="105"/>
      <c r="C24" s="105"/>
      <c r="D24" s="105"/>
      <c r="E24" s="105"/>
      <c r="F24" s="105"/>
      <c r="G24" s="106"/>
      <c r="H24" s="101" t="s">
        <v>123</v>
      </c>
      <c r="I24" s="103"/>
      <c r="J24" s="101" t="s">
        <v>124</v>
      </c>
      <c r="K24" s="103"/>
      <c r="L24" s="101" t="s">
        <v>125</v>
      </c>
      <c r="M24" s="103"/>
      <c r="N24" s="101" t="s">
        <v>126</v>
      </c>
      <c r="O24" s="103"/>
      <c r="P24" s="113">
        <v>100</v>
      </c>
      <c r="Q24" s="35"/>
      <c r="R24" s="96"/>
      <c r="S24" s="97"/>
    </row>
    <row r="25" spans="1:19" ht="15.75" x14ac:dyDescent="0.25">
      <c r="A25" s="107"/>
      <c r="B25" s="108"/>
      <c r="C25" s="108"/>
      <c r="D25" s="108"/>
      <c r="E25" s="108"/>
      <c r="F25" s="108"/>
      <c r="G25" s="109"/>
      <c r="H25" s="117">
        <f>H13</f>
        <v>39368.22</v>
      </c>
      <c r="I25" s="118"/>
      <c r="J25" s="119">
        <f>J15+J17</f>
        <v>24901.63</v>
      </c>
      <c r="K25" s="120"/>
      <c r="L25" s="99">
        <f>L19</f>
        <v>19190.93</v>
      </c>
      <c r="M25" s="100"/>
      <c r="N25" s="99">
        <f>N21+N23</f>
        <v>16534.22</v>
      </c>
      <c r="O25" s="100"/>
      <c r="P25" s="114"/>
      <c r="Q25" s="22"/>
      <c r="R25" s="115"/>
      <c r="S25" s="116"/>
    </row>
    <row r="26" spans="1:19" ht="15.75" x14ac:dyDescent="0.25">
      <c r="A26" s="110"/>
      <c r="B26" s="111"/>
      <c r="C26" s="111"/>
      <c r="D26" s="111"/>
      <c r="E26" s="111"/>
      <c r="F26" s="111"/>
      <c r="G26" s="112"/>
      <c r="H26" s="101" t="s">
        <v>127</v>
      </c>
      <c r="I26" s="102"/>
      <c r="J26" s="102"/>
      <c r="K26" s="102"/>
      <c r="L26" s="102"/>
      <c r="M26" s="102"/>
      <c r="N26" s="102"/>
      <c r="O26" s="102"/>
      <c r="P26" s="103"/>
      <c r="Q26" s="22"/>
      <c r="R26" s="99">
        <v>99995</v>
      </c>
      <c r="S26" s="100"/>
    </row>
    <row r="28" spans="1:19" x14ac:dyDescent="0.25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72"/>
    </row>
    <row r="29" spans="1:19" x14ac:dyDescent="0.25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</row>
    <row r="30" spans="1:19" ht="15.75" x14ac:dyDescent="0.25">
      <c r="A30" s="73" t="s">
        <v>135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</row>
    <row r="31" spans="1:19" x14ac:dyDescent="0.25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</row>
    <row r="32" spans="1:19" x14ac:dyDescent="0.25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</row>
    <row r="33" spans="1:19" x14ac:dyDescent="0.25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</row>
    <row r="34" spans="1:19" ht="15.75" x14ac:dyDescent="0.25">
      <c r="A34" s="69" t="s">
        <v>74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</row>
    <row r="35" spans="1:19" ht="15.75" x14ac:dyDescent="0.25">
      <c r="A35" s="69" t="s">
        <v>75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</row>
    <row r="36" spans="1:19" ht="15.75" x14ac:dyDescent="0.25">
      <c r="A36" s="69" t="s">
        <v>134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</row>
    <row r="37" spans="1:19" x14ac:dyDescent="0.25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</row>
    <row r="38" spans="1:19" x14ac:dyDescent="0.25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</row>
    <row r="39" spans="1:19" x14ac:dyDescent="0.25">
      <c r="D39" s="71"/>
      <c r="E39" s="71"/>
      <c r="F39" s="71"/>
      <c r="G39" s="71"/>
      <c r="H39" s="71"/>
      <c r="I39" s="71"/>
      <c r="J39" s="71"/>
      <c r="M39" s="1"/>
      <c r="N39" s="1"/>
      <c r="O39" s="1"/>
      <c r="P39" s="1"/>
      <c r="Q39" s="1"/>
      <c r="R39" s="1"/>
      <c r="S39" s="1"/>
    </row>
    <row r="40" spans="1:19" x14ac:dyDescent="0.25">
      <c r="D40" s="59"/>
      <c r="E40" s="59"/>
      <c r="F40" s="59"/>
      <c r="G40" s="59"/>
      <c r="H40" s="59"/>
      <c r="I40" s="59"/>
      <c r="J40" s="59"/>
      <c r="K40" s="11"/>
      <c r="L40" s="11"/>
      <c r="M40" s="59"/>
      <c r="N40" s="59"/>
      <c r="O40" s="59"/>
      <c r="P40" s="59"/>
      <c r="Q40" s="59"/>
      <c r="R40" s="59"/>
      <c r="S40" s="59"/>
    </row>
    <row r="41" spans="1:19" x14ac:dyDescent="0.25">
      <c r="D41" s="60"/>
      <c r="E41" s="60"/>
      <c r="F41" s="60"/>
      <c r="G41" s="60"/>
      <c r="H41" s="60"/>
      <c r="I41" s="60"/>
      <c r="J41" s="60"/>
      <c r="K41" s="11"/>
      <c r="L41" s="11"/>
      <c r="M41" s="60"/>
      <c r="N41" s="60"/>
      <c r="O41" s="60"/>
      <c r="P41" s="60"/>
      <c r="Q41" s="60"/>
      <c r="R41" s="60"/>
      <c r="S41" s="60"/>
    </row>
    <row r="42" spans="1:19" x14ac:dyDescent="0.25">
      <c r="D42" s="60"/>
      <c r="E42" s="60"/>
      <c r="F42" s="60"/>
      <c r="G42" s="60"/>
      <c r="H42" s="60"/>
      <c r="I42" s="60"/>
      <c r="J42" s="60"/>
      <c r="K42" s="11"/>
      <c r="L42" s="11"/>
      <c r="M42" s="12"/>
      <c r="N42" s="12"/>
      <c r="O42" s="12"/>
      <c r="P42" s="12"/>
      <c r="Q42" s="12"/>
      <c r="R42" s="12"/>
      <c r="S42" s="12"/>
    </row>
    <row r="43" spans="1:19" x14ac:dyDescent="0.25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</sheetData>
  <mergeCells count="127">
    <mergeCell ref="R26:S26"/>
    <mergeCell ref="H26:P26"/>
    <mergeCell ref="A24:G26"/>
    <mergeCell ref="P24:P25"/>
    <mergeCell ref="R25:S25"/>
    <mergeCell ref="H24:I24"/>
    <mergeCell ref="J24:K24"/>
    <mergeCell ref="L24:M24"/>
    <mergeCell ref="N24:O24"/>
    <mergeCell ref="H25:I25"/>
    <mergeCell ref="J25:K25"/>
    <mergeCell ref="L25:M25"/>
    <mergeCell ref="N25:O25"/>
    <mergeCell ref="R24:S24"/>
    <mergeCell ref="N22:O22"/>
    <mergeCell ref="N23:O23"/>
    <mergeCell ref="R11:S11"/>
    <mergeCell ref="R12:S12"/>
    <mergeCell ref="R13:S13"/>
    <mergeCell ref="R14:S14"/>
    <mergeCell ref="R15:S15"/>
    <mergeCell ref="R16:S16"/>
    <mergeCell ref="R17:S17"/>
    <mergeCell ref="R18:S18"/>
    <mergeCell ref="N16:O16"/>
    <mergeCell ref="N17:O17"/>
    <mergeCell ref="N18:O18"/>
    <mergeCell ref="N19:O19"/>
    <mergeCell ref="N20:O20"/>
    <mergeCell ref="N21:O21"/>
    <mergeCell ref="L23:M23"/>
    <mergeCell ref="N11:O11"/>
    <mergeCell ref="N12:O12"/>
    <mergeCell ref="N13:O13"/>
    <mergeCell ref="N14:O14"/>
    <mergeCell ref="N15:O15"/>
    <mergeCell ref="R19:S19"/>
    <mergeCell ref="R20:S20"/>
    <mergeCell ref="R21:S21"/>
    <mergeCell ref="R22:S22"/>
    <mergeCell ref="R23:S23"/>
    <mergeCell ref="J12:K12"/>
    <mergeCell ref="J13:K13"/>
    <mergeCell ref="J14:K14"/>
    <mergeCell ref="J15:K15"/>
    <mergeCell ref="J22:K22"/>
    <mergeCell ref="J23:K23"/>
    <mergeCell ref="L11:M11"/>
    <mergeCell ref="L12:M12"/>
    <mergeCell ref="L13:M13"/>
    <mergeCell ref="L14:M14"/>
    <mergeCell ref="L15:M15"/>
    <mergeCell ref="L16:M16"/>
    <mergeCell ref="L17:M17"/>
    <mergeCell ref="L18:M18"/>
    <mergeCell ref="J16:K16"/>
    <mergeCell ref="J17:K17"/>
    <mergeCell ref="J18:K18"/>
    <mergeCell ref="J19:K19"/>
    <mergeCell ref="J20:K20"/>
    <mergeCell ref="J21:K21"/>
    <mergeCell ref="L19:M19"/>
    <mergeCell ref="L20:M20"/>
    <mergeCell ref="L21:M21"/>
    <mergeCell ref="L22:M22"/>
    <mergeCell ref="A22:A23"/>
    <mergeCell ref="B22:G23"/>
    <mergeCell ref="H12:I12"/>
    <mergeCell ref="H13:I13"/>
    <mergeCell ref="H14:I14"/>
    <mergeCell ref="H15:I15"/>
    <mergeCell ref="H16:I16"/>
    <mergeCell ref="H17:I17"/>
    <mergeCell ref="H18:I18"/>
    <mergeCell ref="H19:I19"/>
    <mergeCell ref="A12:A13"/>
    <mergeCell ref="B12:G13"/>
    <mergeCell ref="B20:G21"/>
    <mergeCell ref="H20:I20"/>
    <mergeCell ref="H21:I21"/>
    <mergeCell ref="H22:I22"/>
    <mergeCell ref="H23:I23"/>
    <mergeCell ref="D40:J40"/>
    <mergeCell ref="M40:S40"/>
    <mergeCell ref="D41:J41"/>
    <mergeCell ref="M41:S41"/>
    <mergeCell ref="D42:J42"/>
    <mergeCell ref="A14:A15"/>
    <mergeCell ref="B14:G15"/>
    <mergeCell ref="A16:A17"/>
    <mergeCell ref="B16:G17"/>
    <mergeCell ref="A18:A19"/>
    <mergeCell ref="A34:S34"/>
    <mergeCell ref="A35:S35"/>
    <mergeCell ref="A36:S36"/>
    <mergeCell ref="A37:S37"/>
    <mergeCell ref="A38:K38"/>
    <mergeCell ref="D39:J39"/>
    <mergeCell ref="A28:K28"/>
    <mergeCell ref="A29:K29"/>
    <mergeCell ref="A30:S30"/>
    <mergeCell ref="A31:K31"/>
    <mergeCell ref="A32:K32"/>
    <mergeCell ref="A33:S33"/>
    <mergeCell ref="B18:G19"/>
    <mergeCell ref="A20:A21"/>
    <mergeCell ref="A1:S1"/>
    <mergeCell ref="A2:S2"/>
    <mergeCell ref="A3:S3"/>
    <mergeCell ref="A4:S4"/>
    <mergeCell ref="A5:S5"/>
    <mergeCell ref="A6:S6"/>
    <mergeCell ref="P10:Q10"/>
    <mergeCell ref="R10:S10"/>
    <mergeCell ref="B11:G11"/>
    <mergeCell ref="A7:S7"/>
    <mergeCell ref="A8:S8"/>
    <mergeCell ref="A9:G9"/>
    <mergeCell ref="H9:S9"/>
    <mergeCell ref="A10:A11"/>
    <mergeCell ref="B10:G10"/>
    <mergeCell ref="H10:I10"/>
    <mergeCell ref="J10:K10"/>
    <mergeCell ref="L10:M10"/>
    <mergeCell ref="N10:O10"/>
    <mergeCell ref="H11:I11"/>
    <mergeCell ref="J11:K11"/>
  </mergeCells>
  <pageMargins left="0.51181102362204722" right="0.51181102362204722" top="0.78740157480314965" bottom="0.78740157480314965" header="0.31496062992125984" footer="0.31496062992125984"/>
  <pageSetup paperSize="9" scale="75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workbookViewId="0">
      <selection activeCell="M16" sqref="M16"/>
    </sheetView>
  </sheetViews>
  <sheetFormatPr defaultRowHeight="15" x14ac:dyDescent="0.25"/>
  <cols>
    <col min="1" max="1" width="5" customWidth="1"/>
    <col min="2" max="3" width="7.7109375" customWidth="1"/>
    <col min="4" max="4" width="10.85546875" customWidth="1"/>
    <col min="5" max="5" width="7.7109375" customWidth="1"/>
    <col min="6" max="6" width="8.5703125" customWidth="1"/>
    <col min="7" max="7" width="7.7109375" customWidth="1"/>
    <col min="8" max="8" width="10.42578125" customWidth="1"/>
    <col min="9" max="9" width="10.7109375" customWidth="1"/>
    <col min="10" max="10" width="10.5703125" customWidth="1"/>
    <col min="11" max="11" width="10.42578125" customWidth="1"/>
    <col min="12" max="12" width="9.28515625" customWidth="1"/>
    <col min="13" max="13" width="11.140625" customWidth="1"/>
    <col min="14" max="14" width="7.85546875" customWidth="1"/>
    <col min="15" max="15" width="8.28515625" customWidth="1"/>
    <col min="16" max="16" width="7" customWidth="1"/>
    <col min="17" max="17" width="8.7109375" customWidth="1"/>
    <col min="18" max="18" width="7.42578125" customWidth="1"/>
    <col min="19" max="19" width="7.85546875" customWidth="1"/>
    <col min="20" max="20" width="14.85546875" customWidth="1"/>
  </cols>
  <sheetData>
    <row r="1" spans="1:20" ht="26.25" x14ac:dyDescent="0.25">
      <c r="A1" s="132" t="s">
        <v>116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3"/>
    </row>
    <row r="2" spans="1:20" x14ac:dyDescent="0.25">
      <c r="A2" s="134" t="s">
        <v>117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5"/>
    </row>
    <row r="3" spans="1:20" x14ac:dyDescent="0.25">
      <c r="A3" s="134" t="s">
        <v>118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5"/>
    </row>
    <row r="4" spans="1:20" x14ac:dyDescent="0.25">
      <c r="A4" s="134" t="s">
        <v>119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5"/>
    </row>
    <row r="5" spans="1:20" ht="15.75" x14ac:dyDescent="0.25">
      <c r="A5" s="45" t="s">
        <v>120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6"/>
    </row>
    <row r="6" spans="1:20" x14ac:dyDescent="0.25">
      <c r="A6" s="121" t="s">
        <v>114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3"/>
    </row>
    <row r="7" spans="1:20" x14ac:dyDescent="0.25">
      <c r="A7" s="124" t="s">
        <v>107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6"/>
    </row>
    <row r="8" spans="1:20" x14ac:dyDescent="0.25">
      <c r="A8" s="121" t="s">
        <v>105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3"/>
    </row>
    <row r="9" spans="1:20" ht="15.75" x14ac:dyDescent="0.25">
      <c r="A9" s="51"/>
      <c r="B9" s="52"/>
      <c r="C9" s="52"/>
      <c r="D9" s="52"/>
      <c r="E9" s="52"/>
      <c r="F9" s="52"/>
      <c r="G9" s="53"/>
      <c r="H9" s="45"/>
      <c r="I9" s="47"/>
      <c r="J9" s="47"/>
      <c r="K9" s="47"/>
      <c r="L9" s="47"/>
      <c r="M9" s="47"/>
      <c r="N9" s="47"/>
      <c r="O9" s="47"/>
      <c r="P9" s="47"/>
      <c r="Q9" s="47"/>
      <c r="R9" s="47"/>
      <c r="S9" s="46"/>
    </row>
    <row r="10" spans="1:20" ht="15.75" x14ac:dyDescent="0.25">
      <c r="A10" s="54" t="s">
        <v>0</v>
      </c>
      <c r="B10" s="56"/>
      <c r="C10" s="57"/>
      <c r="D10" s="57"/>
      <c r="E10" s="57"/>
      <c r="F10" s="57"/>
      <c r="G10" s="58"/>
      <c r="H10" s="45" t="s">
        <v>111</v>
      </c>
      <c r="I10" s="46"/>
      <c r="J10" s="45" t="s">
        <v>112</v>
      </c>
      <c r="K10" s="46"/>
      <c r="L10" s="45" t="s">
        <v>113</v>
      </c>
      <c r="M10" s="46"/>
      <c r="N10" s="45"/>
      <c r="O10" s="46"/>
      <c r="P10" s="45"/>
      <c r="Q10" s="46"/>
      <c r="R10" s="45"/>
      <c r="S10" s="46"/>
      <c r="T10" s="1"/>
    </row>
    <row r="11" spans="1:20" ht="15.75" x14ac:dyDescent="0.25">
      <c r="A11" s="55"/>
      <c r="B11" s="45" t="s">
        <v>1</v>
      </c>
      <c r="C11" s="47"/>
      <c r="D11" s="47"/>
      <c r="E11" s="47"/>
      <c r="F11" s="47"/>
      <c r="G11" s="46"/>
      <c r="H11" s="27"/>
      <c r="I11" s="28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20" ht="15.75" x14ac:dyDescent="0.25">
      <c r="A12" s="54" t="s">
        <v>14</v>
      </c>
      <c r="B12" s="136" t="s">
        <v>108</v>
      </c>
      <c r="C12" s="137"/>
      <c r="D12" s="137"/>
      <c r="E12" s="137"/>
      <c r="F12" s="137"/>
      <c r="G12" s="138"/>
      <c r="H12" s="30">
        <v>43284</v>
      </c>
      <c r="I12" s="31">
        <v>43301</v>
      </c>
      <c r="J12" s="29"/>
      <c r="K12" s="14"/>
      <c r="L12" s="6"/>
      <c r="M12" s="14"/>
      <c r="N12" s="6"/>
      <c r="O12" s="14"/>
      <c r="P12" s="6"/>
      <c r="Q12" s="14"/>
      <c r="R12" s="7"/>
      <c r="S12" s="14"/>
    </row>
    <row r="13" spans="1:20" ht="15.75" x14ac:dyDescent="0.25">
      <c r="A13" s="55"/>
      <c r="B13" s="139"/>
      <c r="C13" s="140"/>
      <c r="D13" s="140"/>
      <c r="E13" s="140"/>
      <c r="F13" s="140"/>
      <c r="G13" s="141"/>
      <c r="H13" s="142"/>
      <c r="I13" s="143"/>
      <c r="J13" s="29"/>
      <c r="K13" s="14"/>
      <c r="L13" s="6"/>
      <c r="M13" s="14"/>
      <c r="N13" s="6"/>
      <c r="O13" s="14"/>
      <c r="P13" s="6"/>
      <c r="Q13" s="14"/>
      <c r="R13" s="7"/>
      <c r="S13" s="14"/>
    </row>
    <row r="14" spans="1:20" ht="15.75" x14ac:dyDescent="0.25">
      <c r="A14" s="54" t="s">
        <v>15</v>
      </c>
      <c r="B14" s="136" t="s">
        <v>109</v>
      </c>
      <c r="C14" s="137"/>
      <c r="D14" s="137"/>
      <c r="E14" s="137"/>
      <c r="F14" s="137"/>
      <c r="G14" s="138"/>
      <c r="H14" s="13"/>
      <c r="I14" s="31">
        <v>43302</v>
      </c>
      <c r="J14" s="32">
        <v>43322</v>
      </c>
      <c r="K14" s="13"/>
      <c r="L14" s="21"/>
      <c r="M14" s="21"/>
      <c r="N14" s="21"/>
      <c r="O14" s="22"/>
      <c r="P14" s="21"/>
      <c r="Q14" s="22"/>
      <c r="R14" s="21"/>
      <c r="S14" s="22"/>
    </row>
    <row r="15" spans="1:20" ht="15.75" x14ac:dyDescent="0.25">
      <c r="A15" s="55"/>
      <c r="B15" s="139"/>
      <c r="C15" s="140"/>
      <c r="D15" s="140"/>
      <c r="E15" s="140"/>
      <c r="F15" s="140"/>
      <c r="G15" s="141"/>
      <c r="H15" s="13"/>
      <c r="I15" s="127"/>
      <c r="J15" s="128"/>
      <c r="K15" s="13"/>
      <c r="L15" s="21"/>
      <c r="M15" s="21"/>
      <c r="N15" s="21"/>
      <c r="O15" s="22"/>
      <c r="P15" s="21"/>
      <c r="Q15" s="22"/>
      <c r="R15" s="21"/>
      <c r="S15" s="22"/>
    </row>
    <row r="16" spans="1:20" ht="15.75" x14ac:dyDescent="0.25">
      <c r="A16" s="54" t="s">
        <v>16</v>
      </c>
      <c r="B16" s="136" t="s">
        <v>110</v>
      </c>
      <c r="C16" s="137"/>
      <c r="D16" s="137"/>
      <c r="E16" s="137"/>
      <c r="F16" s="137"/>
      <c r="G16" s="138"/>
      <c r="H16" s="13"/>
      <c r="I16" s="13"/>
      <c r="J16" s="13"/>
      <c r="K16" s="31">
        <v>43323</v>
      </c>
      <c r="L16" s="6"/>
      <c r="M16" s="33">
        <v>43367</v>
      </c>
      <c r="N16" s="6"/>
      <c r="O16" s="14"/>
      <c r="P16" s="7"/>
      <c r="Q16" s="14"/>
      <c r="R16" s="2"/>
      <c r="S16" s="14"/>
    </row>
    <row r="17" spans="1:19" ht="15.75" x14ac:dyDescent="0.25">
      <c r="A17" s="55"/>
      <c r="B17" s="139"/>
      <c r="C17" s="140"/>
      <c r="D17" s="140"/>
      <c r="E17" s="140"/>
      <c r="F17" s="140"/>
      <c r="G17" s="141"/>
      <c r="H17" s="13"/>
      <c r="I17" s="13"/>
      <c r="J17" s="13"/>
      <c r="K17" s="129"/>
      <c r="L17" s="130"/>
      <c r="M17" s="131"/>
      <c r="N17" s="2"/>
      <c r="O17" s="18"/>
      <c r="P17" s="2"/>
      <c r="Q17" s="18"/>
      <c r="R17" s="2"/>
      <c r="S17" s="18"/>
    </row>
    <row r="19" spans="1:19" x14ac:dyDescent="0.25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</row>
    <row r="20" spans="1:19" x14ac:dyDescent="0.25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</row>
    <row r="21" spans="1:19" x14ac:dyDescent="0.25">
      <c r="A21" s="70" t="s">
        <v>115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</row>
    <row r="22" spans="1:19" x14ac:dyDescent="0.25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</row>
    <row r="23" spans="1:19" x14ac:dyDescent="0.25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</row>
    <row r="24" spans="1:19" x14ac:dyDescent="0.25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</row>
    <row r="25" spans="1:19" x14ac:dyDescent="0.25">
      <c r="A25" s="70" t="s">
        <v>74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</row>
    <row r="26" spans="1:19" x14ac:dyDescent="0.25">
      <c r="A26" s="70" t="s">
        <v>75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</row>
    <row r="27" spans="1:19" x14ac:dyDescent="0.25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</row>
    <row r="28" spans="1:19" x14ac:dyDescent="0.25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</row>
    <row r="29" spans="1:19" x14ac:dyDescent="0.25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</row>
    <row r="30" spans="1:19" x14ac:dyDescent="0.25">
      <c r="D30" s="71"/>
      <c r="E30" s="71"/>
      <c r="F30" s="71"/>
      <c r="G30" s="71"/>
      <c r="H30" s="71"/>
      <c r="I30" s="71"/>
      <c r="J30" s="71"/>
      <c r="M30" s="1"/>
      <c r="N30" s="1"/>
      <c r="O30" s="1"/>
      <c r="P30" s="1"/>
      <c r="Q30" s="1"/>
      <c r="R30" s="1"/>
      <c r="S30" s="1"/>
    </row>
    <row r="31" spans="1:19" x14ac:dyDescent="0.25">
      <c r="D31" s="59"/>
      <c r="E31" s="59"/>
      <c r="F31" s="59"/>
      <c r="G31" s="59"/>
      <c r="H31" s="59"/>
      <c r="I31" s="59"/>
      <c r="J31" s="59"/>
      <c r="K31" s="11"/>
      <c r="L31" s="11"/>
      <c r="M31" s="59"/>
      <c r="N31" s="59"/>
      <c r="O31" s="59"/>
      <c r="P31" s="59"/>
      <c r="Q31" s="59"/>
      <c r="R31" s="59"/>
      <c r="S31" s="59"/>
    </row>
    <row r="32" spans="1:19" x14ac:dyDescent="0.25">
      <c r="D32" s="60"/>
      <c r="E32" s="60"/>
      <c r="F32" s="60"/>
      <c r="G32" s="60"/>
      <c r="H32" s="60"/>
      <c r="I32" s="60"/>
      <c r="J32" s="60"/>
      <c r="K32" s="11"/>
      <c r="L32" s="11"/>
      <c r="M32" s="60"/>
      <c r="N32" s="60"/>
      <c r="O32" s="60"/>
      <c r="P32" s="60"/>
      <c r="Q32" s="60"/>
      <c r="R32" s="60"/>
      <c r="S32" s="60"/>
    </row>
    <row r="33" spans="4:19" x14ac:dyDescent="0.25">
      <c r="D33" s="60"/>
      <c r="E33" s="60"/>
      <c r="F33" s="60"/>
      <c r="G33" s="60"/>
      <c r="H33" s="60"/>
      <c r="I33" s="60"/>
      <c r="J33" s="60"/>
      <c r="K33" s="11"/>
      <c r="L33" s="11"/>
      <c r="M33" s="12"/>
      <c r="N33" s="12"/>
      <c r="O33" s="12"/>
      <c r="P33" s="12"/>
      <c r="Q33" s="12"/>
      <c r="R33" s="12"/>
      <c r="S33" s="12"/>
    </row>
    <row r="34" spans="4:19" x14ac:dyDescent="0.25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</sheetData>
  <mergeCells count="45">
    <mergeCell ref="I15:J15"/>
    <mergeCell ref="K17:M17"/>
    <mergeCell ref="A1:S1"/>
    <mergeCell ref="A2:S2"/>
    <mergeCell ref="A3:S3"/>
    <mergeCell ref="A4:S4"/>
    <mergeCell ref="A12:A13"/>
    <mergeCell ref="B12:G13"/>
    <mergeCell ref="A14:A15"/>
    <mergeCell ref="B14:G15"/>
    <mergeCell ref="A16:A17"/>
    <mergeCell ref="B16:G17"/>
    <mergeCell ref="B11:G11"/>
    <mergeCell ref="H13:I13"/>
    <mergeCell ref="P10:Q10"/>
    <mergeCell ref="R10:S10"/>
    <mergeCell ref="D31:J31"/>
    <mergeCell ref="M31:S31"/>
    <mergeCell ref="D32:J32"/>
    <mergeCell ref="M32:S32"/>
    <mergeCell ref="D33:J33"/>
    <mergeCell ref="D30:J30"/>
    <mergeCell ref="A19:K19"/>
    <mergeCell ref="A20:K20"/>
    <mergeCell ref="A21:S21"/>
    <mergeCell ref="A22:K22"/>
    <mergeCell ref="A23:K23"/>
    <mergeCell ref="A24:S24"/>
    <mergeCell ref="A25:S25"/>
    <mergeCell ref="A26:S26"/>
    <mergeCell ref="A27:S27"/>
    <mergeCell ref="A28:S28"/>
    <mergeCell ref="A29:K29"/>
    <mergeCell ref="N10:O10"/>
    <mergeCell ref="A5:S5"/>
    <mergeCell ref="A6:S6"/>
    <mergeCell ref="A7:S7"/>
    <mergeCell ref="A8:S8"/>
    <mergeCell ref="A9:G9"/>
    <mergeCell ref="H9:S9"/>
    <mergeCell ref="A10:A11"/>
    <mergeCell ref="B10:G10"/>
    <mergeCell ref="H10:I10"/>
    <mergeCell ref="J10:K10"/>
    <mergeCell ref="L10:M10"/>
  </mergeCells>
  <pageMargins left="0.51181102362204722" right="0.51181102362204722" top="0.78740157480314965" bottom="0.78740157480314965" header="0.31496062992125984" footer="0.31496062992125984"/>
  <pageSetup paperSize="9" scale="75"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workbookViewId="0">
      <selection activeCell="P16" sqref="P16"/>
    </sheetView>
  </sheetViews>
  <sheetFormatPr defaultRowHeight="15" x14ac:dyDescent="0.25"/>
  <cols>
    <col min="1" max="1" width="5" customWidth="1"/>
    <col min="2" max="3" width="7.7109375" customWidth="1"/>
    <col min="4" max="4" width="10.85546875" customWidth="1"/>
    <col min="5" max="5" width="7.7109375" customWidth="1"/>
    <col min="6" max="6" width="8.5703125" customWidth="1"/>
    <col min="7" max="7" width="7.7109375" customWidth="1"/>
    <col min="8" max="8" width="10.42578125" customWidth="1"/>
    <col min="9" max="9" width="9.28515625" customWidth="1"/>
    <col min="10" max="10" width="9.140625" customWidth="1"/>
    <col min="11" max="11" width="8.42578125" customWidth="1"/>
    <col min="12" max="12" width="9.28515625" customWidth="1"/>
    <col min="13" max="13" width="10.140625" customWidth="1"/>
    <col min="14" max="14" width="7.85546875" customWidth="1"/>
    <col min="15" max="15" width="8.28515625" customWidth="1"/>
    <col min="16" max="16" width="7" customWidth="1"/>
    <col min="17" max="17" width="8.7109375" customWidth="1"/>
    <col min="18" max="18" width="7.42578125" customWidth="1"/>
    <col min="19" max="19" width="7.85546875" customWidth="1"/>
    <col min="20" max="20" width="14.85546875" customWidth="1"/>
  </cols>
  <sheetData>
    <row r="1" spans="1:20" ht="15.75" x14ac:dyDescent="0.25">
      <c r="A1" s="56" t="s">
        <v>97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8"/>
    </row>
    <row r="2" spans="1:20" x14ac:dyDescent="0.25">
      <c r="A2" s="121" t="s">
        <v>100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3"/>
    </row>
    <row r="3" spans="1:20" x14ac:dyDescent="0.25">
      <c r="A3" s="124" t="s">
        <v>101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6"/>
    </row>
    <row r="4" spans="1:20" x14ac:dyDescent="0.25">
      <c r="A4" s="121" t="s">
        <v>67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3"/>
    </row>
    <row r="5" spans="1:20" ht="15.75" x14ac:dyDescent="0.25">
      <c r="A5" s="51"/>
      <c r="B5" s="52"/>
      <c r="C5" s="52"/>
      <c r="D5" s="52"/>
      <c r="E5" s="52"/>
      <c r="F5" s="52"/>
      <c r="G5" s="53"/>
      <c r="H5" s="45"/>
      <c r="I5" s="47"/>
      <c r="J5" s="47"/>
      <c r="K5" s="47"/>
      <c r="L5" s="47"/>
      <c r="M5" s="47"/>
      <c r="N5" s="47"/>
      <c r="O5" s="47"/>
      <c r="P5" s="47"/>
      <c r="Q5" s="47"/>
      <c r="R5" s="47"/>
      <c r="S5" s="46"/>
    </row>
    <row r="6" spans="1:20" ht="15.75" x14ac:dyDescent="0.25">
      <c r="A6" s="54" t="s">
        <v>0</v>
      </c>
      <c r="B6" s="56"/>
      <c r="C6" s="57"/>
      <c r="D6" s="57"/>
      <c r="E6" s="57"/>
      <c r="F6" s="57"/>
      <c r="G6" s="58"/>
      <c r="H6" s="45" t="s">
        <v>85</v>
      </c>
      <c r="I6" s="46"/>
      <c r="J6" s="45" t="s">
        <v>86</v>
      </c>
      <c r="K6" s="46"/>
      <c r="L6" s="45" t="s">
        <v>87</v>
      </c>
      <c r="M6" s="46"/>
      <c r="N6" s="45" t="s">
        <v>88</v>
      </c>
      <c r="O6" s="46"/>
      <c r="P6" s="45" t="s">
        <v>89</v>
      </c>
      <c r="Q6" s="46"/>
      <c r="R6" s="45" t="s">
        <v>90</v>
      </c>
      <c r="S6" s="46"/>
      <c r="T6" s="1"/>
    </row>
    <row r="7" spans="1:20" ht="15.75" x14ac:dyDescent="0.25">
      <c r="A7" s="55"/>
      <c r="B7" s="57" t="s">
        <v>1</v>
      </c>
      <c r="C7" s="57"/>
      <c r="D7" s="58"/>
      <c r="E7" s="56" t="s">
        <v>2</v>
      </c>
      <c r="F7" s="58"/>
      <c r="G7" s="2" t="s">
        <v>3</v>
      </c>
      <c r="H7" s="9" t="s">
        <v>4</v>
      </c>
      <c r="I7" s="9" t="s">
        <v>5</v>
      </c>
      <c r="J7" s="9" t="s">
        <v>4</v>
      </c>
      <c r="K7" s="9" t="s">
        <v>5</v>
      </c>
      <c r="L7" s="9" t="s">
        <v>4</v>
      </c>
      <c r="M7" s="9" t="s">
        <v>5</v>
      </c>
      <c r="N7" s="9" t="s">
        <v>4</v>
      </c>
      <c r="O7" s="9" t="s">
        <v>5</v>
      </c>
      <c r="P7" s="9" t="s">
        <v>4</v>
      </c>
      <c r="Q7" s="9" t="s">
        <v>5</v>
      </c>
      <c r="R7" s="9" t="s">
        <v>4</v>
      </c>
      <c r="S7" s="9" t="s">
        <v>5</v>
      </c>
    </row>
    <row r="8" spans="1:20" ht="15.75" x14ac:dyDescent="0.25">
      <c r="A8" s="4" t="s">
        <v>14</v>
      </c>
      <c r="B8" s="144" t="s">
        <v>102</v>
      </c>
      <c r="C8" s="145"/>
      <c r="D8" s="146"/>
      <c r="E8" s="147">
        <v>19183.21</v>
      </c>
      <c r="F8" s="148"/>
      <c r="G8" s="8">
        <f>E8/E12*100</f>
        <v>59.528118450442605</v>
      </c>
      <c r="H8" s="13">
        <v>1</v>
      </c>
      <c r="I8" s="13">
        <v>1</v>
      </c>
      <c r="J8" s="14"/>
      <c r="K8" s="14"/>
      <c r="L8" s="6"/>
      <c r="M8" s="14"/>
      <c r="N8" s="6"/>
      <c r="O8" s="14"/>
      <c r="P8" s="6"/>
      <c r="Q8" s="14"/>
      <c r="R8" s="7"/>
      <c r="S8" s="14"/>
    </row>
    <row r="9" spans="1:20" ht="15.75" x14ac:dyDescent="0.25">
      <c r="A9" s="4" t="s">
        <v>15</v>
      </c>
      <c r="B9" s="144" t="s">
        <v>103</v>
      </c>
      <c r="C9" s="145"/>
      <c r="D9" s="146"/>
      <c r="E9" s="149">
        <v>13042.25</v>
      </c>
      <c r="F9" s="150"/>
      <c r="G9" s="23">
        <f>E9/E12*100</f>
        <v>40.471881549557395</v>
      </c>
      <c r="H9" s="13">
        <v>1</v>
      </c>
      <c r="I9" s="13">
        <v>1</v>
      </c>
      <c r="J9" s="21"/>
      <c r="K9" s="13"/>
      <c r="L9" s="21"/>
      <c r="M9" s="21"/>
      <c r="N9" s="21"/>
      <c r="O9" s="22"/>
      <c r="P9" s="21"/>
      <c r="Q9" s="22"/>
      <c r="R9" s="21"/>
      <c r="S9" s="22"/>
    </row>
    <row r="10" spans="1:20" ht="15.75" x14ac:dyDescent="0.25">
      <c r="A10" s="4"/>
      <c r="B10" s="144"/>
      <c r="C10" s="145"/>
      <c r="D10" s="146"/>
      <c r="E10" s="147"/>
      <c r="F10" s="148"/>
      <c r="G10" s="8"/>
      <c r="H10" s="13"/>
      <c r="I10" s="13"/>
      <c r="J10" s="13"/>
      <c r="K10" s="13"/>
      <c r="L10" s="6"/>
      <c r="M10" s="14"/>
      <c r="N10" s="6"/>
      <c r="O10" s="14"/>
      <c r="P10" s="7"/>
      <c r="Q10" s="14"/>
      <c r="R10" s="2"/>
      <c r="S10" s="14"/>
    </row>
    <row r="11" spans="1:20" ht="15.75" x14ac:dyDescent="0.25">
      <c r="A11" s="4"/>
      <c r="B11" s="144"/>
      <c r="C11" s="145"/>
      <c r="D11" s="146"/>
      <c r="E11" s="147"/>
      <c r="F11" s="148"/>
      <c r="G11" s="8"/>
      <c r="H11" s="13"/>
      <c r="I11" s="13"/>
      <c r="J11" s="13"/>
      <c r="K11" s="13"/>
      <c r="L11" s="13"/>
      <c r="M11" s="13"/>
      <c r="N11" s="2"/>
      <c r="O11" s="18"/>
      <c r="P11" s="2"/>
      <c r="Q11" s="18"/>
      <c r="R11" s="2"/>
      <c r="S11" s="18"/>
    </row>
    <row r="12" spans="1:20" ht="15.75" x14ac:dyDescent="0.25">
      <c r="A12" s="151" t="s">
        <v>49</v>
      </c>
      <c r="B12" s="152"/>
      <c r="C12" s="152"/>
      <c r="D12" s="153"/>
      <c r="E12" s="154">
        <f>E8+E10+E11+E9</f>
        <v>32225.46</v>
      </c>
      <c r="F12" s="155"/>
      <c r="G12" s="3">
        <f>SUM(G8:G11)</f>
        <v>100</v>
      </c>
      <c r="H12" s="24">
        <f>G8+G10+G9+0.5*G11</f>
        <v>100</v>
      </c>
      <c r="I12" s="25">
        <f>G8+G10+G9+0.5*G11</f>
        <v>100</v>
      </c>
      <c r="J12" s="26"/>
      <c r="K12" s="16"/>
      <c r="L12" s="16"/>
      <c r="M12" s="16"/>
      <c r="N12" s="15"/>
      <c r="O12" s="15"/>
      <c r="P12" s="4"/>
      <c r="Q12" s="4"/>
      <c r="R12" s="4"/>
      <c r="S12" s="18"/>
    </row>
    <row r="13" spans="1:20" ht="15.75" x14ac:dyDescent="0.25">
      <c r="A13" s="151" t="s">
        <v>62</v>
      </c>
      <c r="B13" s="125"/>
      <c r="C13" s="125"/>
      <c r="D13" s="125"/>
      <c r="E13" s="125"/>
      <c r="F13" s="125"/>
      <c r="G13" s="126"/>
      <c r="H13" s="156">
        <f>E12</f>
        <v>32225.46</v>
      </c>
      <c r="I13" s="157"/>
      <c r="J13" s="156"/>
      <c r="K13" s="157"/>
      <c r="L13" s="156"/>
      <c r="M13" s="157"/>
      <c r="N13" s="156"/>
      <c r="O13" s="157"/>
      <c r="P13" s="156"/>
      <c r="Q13" s="157"/>
      <c r="R13" s="156"/>
      <c r="S13" s="157"/>
      <c r="T13" s="20"/>
    </row>
    <row r="14" spans="1:20" ht="15.75" x14ac:dyDescent="0.25">
      <c r="A14" s="151" t="s">
        <v>63</v>
      </c>
      <c r="B14" s="152"/>
      <c r="C14" s="152"/>
      <c r="D14" s="152"/>
      <c r="E14" s="152"/>
      <c r="F14" s="152"/>
      <c r="G14" s="153"/>
      <c r="H14" s="156">
        <f>E12</f>
        <v>32225.46</v>
      </c>
      <c r="I14" s="157"/>
      <c r="J14" s="156"/>
      <c r="K14" s="157"/>
      <c r="L14" s="156"/>
      <c r="M14" s="157"/>
      <c r="N14" s="156"/>
      <c r="O14" s="157"/>
      <c r="P14" s="156"/>
      <c r="Q14" s="157"/>
      <c r="R14" s="156"/>
      <c r="S14" s="157"/>
    </row>
    <row r="16" spans="1:20" x14ac:dyDescent="0.25">
      <c r="A16" s="72"/>
      <c r="B16" s="72"/>
      <c r="C16" s="72"/>
      <c r="D16" s="72"/>
      <c r="E16" s="72"/>
      <c r="F16" s="72"/>
      <c r="G16" s="72"/>
      <c r="H16" s="72"/>
      <c r="I16" s="72"/>
      <c r="J16" s="72"/>
      <c r="K16" s="72"/>
    </row>
    <row r="17" spans="1:19" x14ac:dyDescent="0.2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</row>
    <row r="18" spans="1:19" x14ac:dyDescent="0.25">
      <c r="A18" s="70" t="s">
        <v>104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</row>
    <row r="19" spans="1:19" x14ac:dyDescent="0.25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</row>
    <row r="20" spans="1:19" x14ac:dyDescent="0.25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</row>
    <row r="21" spans="1:19" x14ac:dyDescent="0.25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</row>
    <row r="22" spans="1:19" x14ac:dyDescent="0.25">
      <c r="A22" s="70" t="s">
        <v>74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</row>
    <row r="23" spans="1:19" x14ac:dyDescent="0.25">
      <c r="A23" s="70" t="s">
        <v>75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</row>
    <row r="24" spans="1:19" x14ac:dyDescent="0.25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</row>
    <row r="25" spans="1:19" x14ac:dyDescent="0.25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</row>
    <row r="26" spans="1:19" x14ac:dyDescent="0.25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</row>
    <row r="27" spans="1:19" x14ac:dyDescent="0.25">
      <c r="D27" s="71"/>
      <c r="E27" s="71"/>
      <c r="F27" s="71"/>
      <c r="G27" s="71"/>
      <c r="H27" s="71"/>
      <c r="I27" s="71"/>
      <c r="J27" s="71"/>
      <c r="M27" s="1"/>
      <c r="N27" s="1"/>
      <c r="O27" s="1"/>
      <c r="P27" s="1"/>
      <c r="Q27" s="1"/>
      <c r="R27" s="1"/>
      <c r="S27" s="1"/>
    </row>
    <row r="28" spans="1:19" x14ac:dyDescent="0.25">
      <c r="D28" s="59"/>
      <c r="E28" s="59"/>
      <c r="F28" s="59"/>
      <c r="G28" s="59"/>
      <c r="H28" s="59"/>
      <c r="I28" s="59"/>
      <c r="J28" s="59"/>
      <c r="K28" s="11"/>
      <c r="L28" s="11"/>
      <c r="M28" s="59"/>
      <c r="N28" s="59"/>
      <c r="O28" s="59"/>
      <c r="P28" s="59"/>
      <c r="Q28" s="59"/>
      <c r="R28" s="59"/>
      <c r="S28" s="59"/>
    </row>
    <row r="29" spans="1:19" x14ac:dyDescent="0.25">
      <c r="D29" s="60"/>
      <c r="E29" s="60"/>
      <c r="F29" s="60"/>
      <c r="G29" s="60"/>
      <c r="H29" s="60"/>
      <c r="I29" s="60"/>
      <c r="J29" s="60"/>
      <c r="K29" s="11"/>
      <c r="L29" s="11"/>
      <c r="M29" s="60"/>
      <c r="N29" s="60"/>
      <c r="O29" s="60"/>
      <c r="P29" s="60"/>
      <c r="Q29" s="60"/>
      <c r="R29" s="60"/>
      <c r="S29" s="60"/>
    </row>
    <row r="30" spans="1:19" x14ac:dyDescent="0.25">
      <c r="D30" s="60"/>
      <c r="E30" s="60"/>
      <c r="F30" s="60"/>
      <c r="G30" s="60"/>
      <c r="H30" s="60"/>
      <c r="I30" s="60"/>
      <c r="J30" s="60"/>
      <c r="K30" s="11"/>
      <c r="L30" s="11"/>
      <c r="M30" s="12"/>
      <c r="N30" s="12"/>
      <c r="O30" s="12"/>
      <c r="P30" s="12"/>
      <c r="Q30" s="12"/>
      <c r="R30" s="12"/>
      <c r="S30" s="12"/>
    </row>
    <row r="31" spans="1:19" x14ac:dyDescent="0.25"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</sheetData>
  <mergeCells count="57">
    <mergeCell ref="D28:J28"/>
    <mergeCell ref="M28:S28"/>
    <mergeCell ref="D29:J29"/>
    <mergeCell ref="M29:S29"/>
    <mergeCell ref="D30:J30"/>
    <mergeCell ref="D27:J27"/>
    <mergeCell ref="A16:K16"/>
    <mergeCell ref="A17:K17"/>
    <mergeCell ref="A18:S18"/>
    <mergeCell ref="A19:K19"/>
    <mergeCell ref="A20:K20"/>
    <mergeCell ref="A21:S21"/>
    <mergeCell ref="A22:S22"/>
    <mergeCell ref="A23:S23"/>
    <mergeCell ref="A24:S24"/>
    <mergeCell ref="A25:S25"/>
    <mergeCell ref="A26:K26"/>
    <mergeCell ref="N13:O13"/>
    <mergeCell ref="P13:Q13"/>
    <mergeCell ref="R13:S13"/>
    <mergeCell ref="A14:G14"/>
    <mergeCell ref="H14:I14"/>
    <mergeCell ref="J14:K14"/>
    <mergeCell ref="L14:M14"/>
    <mergeCell ref="N14:O14"/>
    <mergeCell ref="P14:Q14"/>
    <mergeCell ref="R14:S14"/>
    <mergeCell ref="L13:M13"/>
    <mergeCell ref="A12:D12"/>
    <mergeCell ref="E12:F12"/>
    <mergeCell ref="A13:G13"/>
    <mergeCell ref="H13:I13"/>
    <mergeCell ref="J13:K13"/>
    <mergeCell ref="B9:D9"/>
    <mergeCell ref="E9:F9"/>
    <mergeCell ref="B10:D10"/>
    <mergeCell ref="E10:F10"/>
    <mergeCell ref="B11:D11"/>
    <mergeCell ref="E11:F11"/>
    <mergeCell ref="P6:Q6"/>
    <mergeCell ref="R6:S6"/>
    <mergeCell ref="B7:D7"/>
    <mergeCell ref="E7:F7"/>
    <mergeCell ref="B8:D8"/>
    <mergeCell ref="E8:F8"/>
    <mergeCell ref="N6:O6"/>
    <mergeCell ref="A6:A7"/>
    <mergeCell ref="B6:G6"/>
    <mergeCell ref="H6:I6"/>
    <mergeCell ref="J6:K6"/>
    <mergeCell ref="L6:M6"/>
    <mergeCell ref="A1:S1"/>
    <mergeCell ref="A2:S2"/>
    <mergeCell ref="A3:S3"/>
    <mergeCell ref="A4:S4"/>
    <mergeCell ref="A5:G5"/>
    <mergeCell ref="H5:S5"/>
  </mergeCells>
  <pageMargins left="0.51181102362204722" right="0.51181102362204722" top="0.78740157480314965" bottom="0.78740157480314965" header="0.31496062992125984" footer="0.31496062992125984"/>
  <pageSetup paperSize="9" scale="75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workbookViewId="0">
      <selection activeCell="H6" sqref="H6:I6"/>
    </sheetView>
  </sheetViews>
  <sheetFormatPr defaultRowHeight="15" x14ac:dyDescent="0.25"/>
  <cols>
    <col min="1" max="1" width="5" customWidth="1"/>
    <col min="2" max="3" width="7.7109375" customWidth="1"/>
    <col min="4" max="4" width="10.85546875" customWidth="1"/>
    <col min="5" max="5" width="7.7109375" customWidth="1"/>
    <col min="6" max="6" width="8.5703125" customWidth="1"/>
    <col min="7" max="7" width="7.7109375" customWidth="1"/>
    <col min="8" max="8" width="10.42578125" customWidth="1"/>
    <col min="9" max="9" width="9.28515625" customWidth="1"/>
    <col min="10" max="10" width="9.140625" customWidth="1"/>
    <col min="11" max="11" width="8.42578125" customWidth="1"/>
    <col min="12" max="12" width="9.28515625" customWidth="1"/>
    <col min="13" max="13" width="10.140625" customWidth="1"/>
    <col min="14" max="14" width="7.85546875" customWidth="1"/>
    <col min="15" max="15" width="8.28515625" customWidth="1"/>
    <col min="16" max="16" width="7" customWidth="1"/>
    <col min="17" max="17" width="8.7109375" customWidth="1"/>
    <col min="18" max="18" width="7.42578125" customWidth="1"/>
    <col min="19" max="19" width="7.85546875" customWidth="1"/>
    <col min="20" max="20" width="14.85546875" customWidth="1"/>
  </cols>
  <sheetData>
    <row r="1" spans="1:20" ht="15.75" x14ac:dyDescent="0.25">
      <c r="A1" s="56" t="s">
        <v>97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8"/>
    </row>
    <row r="2" spans="1:20" x14ac:dyDescent="0.25">
      <c r="A2" s="121" t="s">
        <v>95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3"/>
    </row>
    <row r="3" spans="1:20" x14ac:dyDescent="0.25">
      <c r="A3" s="124" t="s">
        <v>96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6"/>
    </row>
    <row r="4" spans="1:20" x14ac:dyDescent="0.25">
      <c r="A4" s="121" t="s">
        <v>105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3"/>
    </row>
    <row r="5" spans="1:20" ht="15.75" x14ac:dyDescent="0.25">
      <c r="A5" s="51"/>
      <c r="B5" s="52"/>
      <c r="C5" s="52"/>
      <c r="D5" s="52"/>
      <c r="E5" s="52"/>
      <c r="F5" s="52"/>
      <c r="G5" s="53"/>
      <c r="H5" s="45"/>
      <c r="I5" s="47"/>
      <c r="J5" s="47"/>
      <c r="K5" s="47"/>
      <c r="L5" s="47"/>
      <c r="M5" s="47"/>
      <c r="N5" s="47"/>
      <c r="O5" s="47"/>
      <c r="P5" s="47"/>
      <c r="Q5" s="47"/>
      <c r="R5" s="47"/>
      <c r="S5" s="46"/>
    </row>
    <row r="6" spans="1:20" ht="15.75" x14ac:dyDescent="0.25">
      <c r="A6" s="54" t="s">
        <v>0</v>
      </c>
      <c r="B6" s="56"/>
      <c r="C6" s="57"/>
      <c r="D6" s="57"/>
      <c r="E6" s="57"/>
      <c r="F6" s="57"/>
      <c r="G6" s="58"/>
      <c r="H6" s="45" t="s">
        <v>85</v>
      </c>
      <c r="I6" s="46"/>
      <c r="J6" s="45" t="s">
        <v>86</v>
      </c>
      <c r="K6" s="46"/>
      <c r="L6" s="45" t="s">
        <v>87</v>
      </c>
      <c r="M6" s="46"/>
      <c r="N6" s="45" t="s">
        <v>88</v>
      </c>
      <c r="O6" s="46"/>
      <c r="P6" s="45" t="s">
        <v>89</v>
      </c>
      <c r="Q6" s="46"/>
      <c r="R6" s="45" t="s">
        <v>90</v>
      </c>
      <c r="S6" s="46"/>
      <c r="T6" s="1"/>
    </row>
    <row r="7" spans="1:20" ht="15.75" x14ac:dyDescent="0.25">
      <c r="A7" s="55"/>
      <c r="B7" s="57" t="s">
        <v>1</v>
      </c>
      <c r="C7" s="57"/>
      <c r="D7" s="58"/>
      <c r="E7" s="56" t="s">
        <v>2</v>
      </c>
      <c r="F7" s="58"/>
      <c r="G7" s="2" t="s">
        <v>3</v>
      </c>
      <c r="H7" s="9" t="s">
        <v>4</v>
      </c>
      <c r="I7" s="9" t="s">
        <v>5</v>
      </c>
      <c r="J7" s="9" t="s">
        <v>4</v>
      </c>
      <c r="K7" s="9" t="s">
        <v>5</v>
      </c>
      <c r="L7" s="9" t="s">
        <v>4</v>
      </c>
      <c r="M7" s="9" t="s">
        <v>5</v>
      </c>
      <c r="N7" s="9" t="s">
        <v>4</v>
      </c>
      <c r="O7" s="9" t="s">
        <v>5</v>
      </c>
      <c r="P7" s="9" t="s">
        <v>4</v>
      </c>
      <c r="Q7" s="9" t="s">
        <v>5</v>
      </c>
      <c r="R7" s="9" t="s">
        <v>4</v>
      </c>
      <c r="S7" s="9" t="s">
        <v>5</v>
      </c>
    </row>
    <row r="8" spans="1:20" ht="15.75" x14ac:dyDescent="0.25">
      <c r="A8" s="4" t="s">
        <v>14</v>
      </c>
      <c r="B8" s="144" t="s">
        <v>6</v>
      </c>
      <c r="C8" s="145"/>
      <c r="D8" s="146"/>
      <c r="E8" s="147">
        <v>1003.76</v>
      </c>
      <c r="F8" s="148"/>
      <c r="G8" s="8">
        <f>E8/E12*100</f>
        <v>1.337854692900931</v>
      </c>
      <c r="H8" s="13">
        <v>1</v>
      </c>
      <c r="I8" s="13">
        <v>1</v>
      </c>
      <c r="J8" s="14"/>
      <c r="K8" s="14">
        <v>1</v>
      </c>
      <c r="L8" s="6"/>
      <c r="M8" s="14"/>
      <c r="N8" s="6"/>
      <c r="O8" s="14"/>
      <c r="P8" s="6"/>
      <c r="Q8" s="14"/>
      <c r="R8" s="7"/>
      <c r="S8" s="14"/>
    </row>
    <row r="9" spans="1:20" ht="15.75" x14ac:dyDescent="0.25">
      <c r="A9" s="4" t="s">
        <v>15</v>
      </c>
      <c r="B9" s="144" t="s">
        <v>98</v>
      </c>
      <c r="C9" s="145"/>
      <c r="D9" s="146"/>
      <c r="E9" s="149">
        <v>351.29</v>
      </c>
      <c r="F9" s="150"/>
      <c r="G9" s="23">
        <f>E9/E12*100</f>
        <v>0.46821448859206183</v>
      </c>
      <c r="H9" s="13">
        <v>1</v>
      </c>
      <c r="I9" s="13">
        <v>1</v>
      </c>
      <c r="J9" s="21"/>
      <c r="K9" s="13">
        <v>1</v>
      </c>
      <c r="L9" s="21"/>
      <c r="M9" s="21"/>
      <c r="N9" s="21"/>
      <c r="O9" s="22"/>
      <c r="P9" s="21"/>
      <c r="Q9" s="22"/>
      <c r="R9" s="21"/>
      <c r="S9" s="22"/>
    </row>
    <row r="10" spans="1:20" ht="15.75" x14ac:dyDescent="0.25">
      <c r="A10" s="4" t="s">
        <v>16</v>
      </c>
      <c r="B10" s="144" t="s">
        <v>99</v>
      </c>
      <c r="C10" s="145"/>
      <c r="D10" s="146"/>
      <c r="E10" s="147">
        <v>3612.5</v>
      </c>
      <c r="F10" s="148"/>
      <c r="G10" s="8">
        <f>E10/E12*100</f>
        <v>4.8148960688856022</v>
      </c>
      <c r="H10" s="13">
        <v>1</v>
      </c>
      <c r="I10" s="13">
        <v>1</v>
      </c>
      <c r="J10" s="13"/>
      <c r="K10" s="13">
        <v>1</v>
      </c>
      <c r="L10" s="6"/>
      <c r="M10" s="14"/>
      <c r="N10" s="6"/>
      <c r="O10" s="14"/>
      <c r="P10" s="7"/>
      <c r="Q10" s="14"/>
      <c r="R10" s="2"/>
      <c r="S10" s="14"/>
    </row>
    <row r="11" spans="1:20" ht="15.75" x14ac:dyDescent="0.25">
      <c r="A11" s="4" t="s">
        <v>17</v>
      </c>
      <c r="B11" s="144" t="s">
        <v>47</v>
      </c>
      <c r="C11" s="145"/>
      <c r="D11" s="146"/>
      <c r="E11" s="147">
        <v>70060.03</v>
      </c>
      <c r="F11" s="148"/>
      <c r="G11" s="8">
        <f>E11/E12*100</f>
        <v>93.379034749621425</v>
      </c>
      <c r="H11" s="13">
        <v>0.5</v>
      </c>
      <c r="I11" s="13">
        <v>0.5</v>
      </c>
      <c r="J11" s="13">
        <v>0.5</v>
      </c>
      <c r="K11" s="13">
        <v>1</v>
      </c>
      <c r="L11" s="13"/>
      <c r="M11" s="13"/>
      <c r="N11" s="2"/>
      <c r="O11" s="18"/>
      <c r="P11" s="2"/>
      <c r="Q11" s="18"/>
      <c r="R11" s="2"/>
      <c r="S11" s="18"/>
    </row>
    <row r="12" spans="1:20" ht="15.75" x14ac:dyDescent="0.25">
      <c r="A12" s="151" t="s">
        <v>49</v>
      </c>
      <c r="B12" s="152"/>
      <c r="C12" s="152"/>
      <c r="D12" s="153"/>
      <c r="E12" s="154">
        <f>E8+E10+E11+E9</f>
        <v>75027.579999999987</v>
      </c>
      <c r="F12" s="155"/>
      <c r="G12" s="3">
        <f>SUM(G8:G11)</f>
        <v>100.00000000000001</v>
      </c>
      <c r="H12" s="24">
        <f>G8+G10+G9+0.5*G11</f>
        <v>53.310482625189309</v>
      </c>
      <c r="I12" s="25">
        <f>G8+G10+G9+0.5*G11</f>
        <v>53.310482625189309</v>
      </c>
      <c r="J12" s="26">
        <f>0.5*G11</f>
        <v>46.689517374810713</v>
      </c>
      <c r="K12" s="16">
        <f>G8+G10+G9+G11</f>
        <v>100.00000000000001</v>
      </c>
      <c r="L12" s="16"/>
      <c r="M12" s="16"/>
      <c r="N12" s="15"/>
      <c r="O12" s="15"/>
      <c r="P12" s="4"/>
      <c r="Q12" s="4"/>
      <c r="R12" s="4"/>
      <c r="S12" s="18">
        <v>1</v>
      </c>
    </row>
    <row r="13" spans="1:20" ht="15.75" x14ac:dyDescent="0.25">
      <c r="A13" s="151" t="s">
        <v>62</v>
      </c>
      <c r="B13" s="125"/>
      <c r="C13" s="125"/>
      <c r="D13" s="125"/>
      <c r="E13" s="125"/>
      <c r="F13" s="125"/>
      <c r="G13" s="126"/>
      <c r="H13" s="156">
        <f>E12*0.5331</f>
        <v>39997.202897999996</v>
      </c>
      <c r="I13" s="157"/>
      <c r="J13" s="156">
        <f>E12*0.4669</f>
        <v>35030.377101999991</v>
      </c>
      <c r="K13" s="157"/>
      <c r="L13" s="156"/>
      <c r="M13" s="157"/>
      <c r="N13" s="156"/>
      <c r="O13" s="157"/>
      <c r="P13" s="156"/>
      <c r="Q13" s="157"/>
      <c r="R13" s="156"/>
      <c r="S13" s="157"/>
      <c r="T13" s="20"/>
    </row>
    <row r="14" spans="1:20" ht="15.75" x14ac:dyDescent="0.25">
      <c r="A14" s="151" t="s">
        <v>63</v>
      </c>
      <c r="B14" s="152"/>
      <c r="C14" s="152"/>
      <c r="D14" s="152"/>
      <c r="E14" s="152"/>
      <c r="F14" s="152"/>
      <c r="G14" s="153"/>
      <c r="H14" s="156">
        <f>E12*0.5331</f>
        <v>39997.202897999996</v>
      </c>
      <c r="I14" s="157"/>
      <c r="J14" s="156">
        <f>H14+J13</f>
        <v>75027.579999999987</v>
      </c>
      <c r="K14" s="157"/>
      <c r="L14" s="156"/>
      <c r="M14" s="157"/>
      <c r="N14" s="156"/>
      <c r="O14" s="157"/>
      <c r="P14" s="156"/>
      <c r="Q14" s="157"/>
      <c r="R14" s="156"/>
      <c r="S14" s="157"/>
    </row>
    <row r="16" spans="1:20" x14ac:dyDescent="0.25">
      <c r="A16" s="72"/>
      <c r="B16" s="72"/>
      <c r="C16" s="72"/>
      <c r="D16" s="72"/>
      <c r="E16" s="72"/>
      <c r="F16" s="72"/>
      <c r="G16" s="72"/>
      <c r="H16" s="72"/>
      <c r="I16" s="72"/>
      <c r="J16" s="72"/>
      <c r="K16" s="72"/>
    </row>
    <row r="17" spans="1:19" x14ac:dyDescent="0.2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</row>
    <row r="18" spans="1:19" x14ac:dyDescent="0.25">
      <c r="A18" s="70" t="s">
        <v>106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</row>
    <row r="19" spans="1:19" x14ac:dyDescent="0.25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</row>
    <row r="20" spans="1:19" x14ac:dyDescent="0.25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</row>
    <row r="21" spans="1:19" x14ac:dyDescent="0.25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</row>
    <row r="22" spans="1:19" x14ac:dyDescent="0.25">
      <c r="A22" s="70" t="s">
        <v>74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</row>
    <row r="23" spans="1:19" x14ac:dyDescent="0.25">
      <c r="A23" s="70" t="s">
        <v>75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</row>
    <row r="24" spans="1:19" x14ac:dyDescent="0.25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</row>
    <row r="25" spans="1:19" x14ac:dyDescent="0.25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</row>
    <row r="26" spans="1:19" x14ac:dyDescent="0.25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</row>
    <row r="27" spans="1:19" x14ac:dyDescent="0.25">
      <c r="D27" s="71"/>
      <c r="E27" s="71"/>
      <c r="F27" s="71"/>
      <c r="G27" s="71"/>
      <c r="H27" s="71"/>
      <c r="I27" s="71"/>
      <c r="J27" s="71"/>
      <c r="M27" s="1"/>
      <c r="N27" s="1"/>
      <c r="O27" s="1"/>
      <c r="P27" s="1"/>
      <c r="Q27" s="1"/>
      <c r="R27" s="1"/>
      <c r="S27" s="1"/>
    </row>
    <row r="28" spans="1:19" x14ac:dyDescent="0.25">
      <c r="D28" s="59"/>
      <c r="E28" s="59"/>
      <c r="F28" s="59"/>
      <c r="G28" s="59"/>
      <c r="H28" s="59"/>
      <c r="I28" s="59"/>
      <c r="J28" s="59"/>
      <c r="K28" s="11"/>
      <c r="L28" s="11"/>
      <c r="M28" s="59"/>
      <c r="N28" s="59"/>
      <c r="O28" s="59"/>
      <c r="P28" s="59"/>
      <c r="Q28" s="59"/>
      <c r="R28" s="59"/>
      <c r="S28" s="59"/>
    </row>
    <row r="29" spans="1:19" x14ac:dyDescent="0.25">
      <c r="D29" s="60"/>
      <c r="E29" s="60"/>
      <c r="F29" s="60"/>
      <c r="G29" s="60"/>
      <c r="H29" s="60"/>
      <c r="I29" s="60"/>
      <c r="J29" s="60"/>
      <c r="K29" s="11"/>
      <c r="L29" s="11"/>
      <c r="M29" s="60"/>
      <c r="N29" s="60"/>
      <c r="O29" s="60"/>
      <c r="P29" s="60"/>
      <c r="Q29" s="60"/>
      <c r="R29" s="60"/>
      <c r="S29" s="60"/>
    </row>
    <row r="30" spans="1:19" x14ac:dyDescent="0.25">
      <c r="D30" s="60"/>
      <c r="E30" s="60"/>
      <c r="F30" s="60"/>
      <c r="G30" s="60"/>
      <c r="H30" s="60"/>
      <c r="I30" s="60"/>
      <c r="J30" s="60"/>
      <c r="K30" s="11"/>
      <c r="L30" s="11"/>
      <c r="M30" s="12"/>
      <c r="N30" s="12"/>
      <c r="O30" s="12"/>
      <c r="P30" s="12"/>
      <c r="Q30" s="12"/>
      <c r="R30" s="12"/>
      <c r="S30" s="12"/>
    </row>
    <row r="31" spans="1:19" x14ac:dyDescent="0.25"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</sheetData>
  <mergeCells count="57">
    <mergeCell ref="A1:S1"/>
    <mergeCell ref="A2:S2"/>
    <mergeCell ref="A3:S3"/>
    <mergeCell ref="A4:S4"/>
    <mergeCell ref="A5:G5"/>
    <mergeCell ref="H5:S5"/>
    <mergeCell ref="A6:A7"/>
    <mergeCell ref="B6:G6"/>
    <mergeCell ref="H6:I6"/>
    <mergeCell ref="J6:K6"/>
    <mergeCell ref="L6:M6"/>
    <mergeCell ref="P6:Q6"/>
    <mergeCell ref="R6:S6"/>
    <mergeCell ref="B7:D7"/>
    <mergeCell ref="E7:F7"/>
    <mergeCell ref="B8:D8"/>
    <mergeCell ref="E8:F8"/>
    <mergeCell ref="N6:O6"/>
    <mergeCell ref="A12:D12"/>
    <mergeCell ref="E12:F12"/>
    <mergeCell ref="A13:G13"/>
    <mergeCell ref="H13:I13"/>
    <mergeCell ref="B9:D9"/>
    <mergeCell ref="E9:F9"/>
    <mergeCell ref="B10:D10"/>
    <mergeCell ref="E10:F10"/>
    <mergeCell ref="B11:D11"/>
    <mergeCell ref="E11:F11"/>
    <mergeCell ref="J13:K13"/>
    <mergeCell ref="L13:M13"/>
    <mergeCell ref="N13:O13"/>
    <mergeCell ref="P13:Q13"/>
    <mergeCell ref="R13:S13"/>
    <mergeCell ref="A16:K16"/>
    <mergeCell ref="A17:K17"/>
    <mergeCell ref="A18:S18"/>
    <mergeCell ref="N14:O14"/>
    <mergeCell ref="A24:S24"/>
    <mergeCell ref="A20:K20"/>
    <mergeCell ref="A21:S21"/>
    <mergeCell ref="A22:S22"/>
    <mergeCell ref="A23:S23"/>
    <mergeCell ref="A19:K19"/>
    <mergeCell ref="A14:G14"/>
    <mergeCell ref="H14:I14"/>
    <mergeCell ref="J14:K14"/>
    <mergeCell ref="L14:M14"/>
    <mergeCell ref="P14:Q14"/>
    <mergeCell ref="R14:S14"/>
    <mergeCell ref="A25:S25"/>
    <mergeCell ref="D30:J30"/>
    <mergeCell ref="A26:K26"/>
    <mergeCell ref="D27:J27"/>
    <mergeCell ref="D28:J28"/>
    <mergeCell ref="M28:S28"/>
    <mergeCell ref="D29:J29"/>
    <mergeCell ref="M29:S29"/>
  </mergeCells>
  <pageMargins left="0.51181102362204722" right="0.51181102362204722" top="0.78740157480314965" bottom="0.78740157480314965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workbookViewId="0">
      <selection activeCell="A42" sqref="A42:S42"/>
    </sheetView>
  </sheetViews>
  <sheetFormatPr defaultRowHeight="15" x14ac:dyDescent="0.25"/>
  <cols>
    <col min="1" max="1" width="5" customWidth="1"/>
    <col min="2" max="3" width="7.7109375" customWidth="1"/>
    <col min="4" max="4" width="10.85546875" customWidth="1"/>
    <col min="5" max="5" width="7.7109375" customWidth="1"/>
    <col min="6" max="6" width="8.5703125" customWidth="1"/>
    <col min="7" max="7" width="7.7109375" customWidth="1"/>
    <col min="8" max="8" width="10.42578125" customWidth="1"/>
    <col min="9" max="9" width="9.28515625" customWidth="1"/>
    <col min="10" max="10" width="9.140625" customWidth="1"/>
    <col min="11" max="11" width="8.42578125" customWidth="1"/>
    <col min="12" max="12" width="9.28515625" customWidth="1"/>
    <col min="13" max="13" width="10.140625" customWidth="1"/>
    <col min="14" max="14" width="7.85546875" customWidth="1"/>
    <col min="15" max="15" width="8.28515625" customWidth="1"/>
    <col min="16" max="16" width="7" customWidth="1"/>
    <col min="17" max="17" width="8.7109375" customWidth="1"/>
    <col min="18" max="18" width="7.42578125" customWidth="1"/>
    <col min="19" max="19" width="7.85546875" customWidth="1"/>
    <col min="20" max="20" width="14.85546875" customWidth="1"/>
  </cols>
  <sheetData>
    <row r="1" spans="1:20" ht="15.75" x14ac:dyDescent="0.25">
      <c r="A1" s="56" t="s">
        <v>93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8"/>
    </row>
    <row r="2" spans="1:20" x14ac:dyDescent="0.25">
      <c r="A2" s="121" t="s">
        <v>91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3"/>
    </row>
    <row r="3" spans="1:20" x14ac:dyDescent="0.25">
      <c r="A3" s="124" t="s">
        <v>66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6"/>
    </row>
    <row r="4" spans="1:20" x14ac:dyDescent="0.25">
      <c r="A4" s="124" t="s">
        <v>92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6"/>
    </row>
    <row r="5" spans="1:20" x14ac:dyDescent="0.25">
      <c r="A5" s="121" t="s">
        <v>67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3"/>
    </row>
    <row r="6" spans="1:20" ht="15.75" x14ac:dyDescent="0.25">
      <c r="A6" s="51"/>
      <c r="B6" s="52"/>
      <c r="C6" s="52"/>
      <c r="D6" s="52"/>
      <c r="E6" s="52"/>
      <c r="F6" s="52"/>
      <c r="G6" s="53"/>
      <c r="H6" s="45"/>
      <c r="I6" s="47"/>
      <c r="J6" s="47"/>
      <c r="K6" s="47"/>
      <c r="L6" s="47"/>
      <c r="M6" s="47"/>
      <c r="N6" s="47"/>
      <c r="O6" s="47"/>
      <c r="P6" s="47"/>
      <c r="Q6" s="47"/>
      <c r="R6" s="47"/>
      <c r="S6" s="46"/>
    </row>
    <row r="7" spans="1:20" ht="15.75" x14ac:dyDescent="0.25">
      <c r="A7" s="54" t="s">
        <v>0</v>
      </c>
      <c r="B7" s="56"/>
      <c r="C7" s="57"/>
      <c r="D7" s="57"/>
      <c r="E7" s="57"/>
      <c r="F7" s="57"/>
      <c r="G7" s="58"/>
      <c r="H7" s="45" t="s">
        <v>85</v>
      </c>
      <c r="I7" s="46"/>
      <c r="J7" s="45" t="s">
        <v>86</v>
      </c>
      <c r="K7" s="46"/>
      <c r="L7" s="45" t="s">
        <v>87</v>
      </c>
      <c r="M7" s="46"/>
      <c r="N7" s="45" t="s">
        <v>88</v>
      </c>
      <c r="O7" s="46"/>
      <c r="P7" s="45" t="s">
        <v>89</v>
      </c>
      <c r="Q7" s="46"/>
      <c r="R7" s="45" t="s">
        <v>90</v>
      </c>
      <c r="S7" s="46"/>
      <c r="T7" s="1"/>
    </row>
    <row r="8" spans="1:20" ht="15.75" x14ac:dyDescent="0.25">
      <c r="A8" s="55"/>
      <c r="B8" s="57" t="s">
        <v>1</v>
      </c>
      <c r="C8" s="57"/>
      <c r="D8" s="58"/>
      <c r="E8" s="56" t="s">
        <v>2</v>
      </c>
      <c r="F8" s="58"/>
      <c r="G8" s="2" t="s">
        <v>3</v>
      </c>
      <c r="H8" s="9" t="s">
        <v>4</v>
      </c>
      <c r="I8" s="9" t="s">
        <v>5</v>
      </c>
      <c r="J8" s="9" t="s">
        <v>4</v>
      </c>
      <c r="K8" s="9" t="s">
        <v>5</v>
      </c>
      <c r="L8" s="9" t="s">
        <v>4</v>
      </c>
      <c r="M8" s="9" t="s">
        <v>5</v>
      </c>
      <c r="N8" s="9" t="s">
        <v>4</v>
      </c>
      <c r="O8" s="9" t="s">
        <v>5</v>
      </c>
      <c r="P8" s="9" t="s">
        <v>4</v>
      </c>
      <c r="Q8" s="9" t="s">
        <v>5</v>
      </c>
      <c r="R8" s="9" t="s">
        <v>4</v>
      </c>
      <c r="S8" s="9" t="s">
        <v>5</v>
      </c>
    </row>
    <row r="9" spans="1:20" ht="15.75" x14ac:dyDescent="0.25">
      <c r="A9" s="4" t="s">
        <v>16</v>
      </c>
      <c r="B9" s="144" t="s">
        <v>30</v>
      </c>
      <c r="C9" s="145"/>
      <c r="D9" s="146"/>
      <c r="E9" s="147">
        <v>74211.87</v>
      </c>
      <c r="F9" s="148"/>
      <c r="G9" s="8">
        <f>E9/E29*100</f>
        <v>7.1901399767067042</v>
      </c>
      <c r="H9" s="13">
        <v>1</v>
      </c>
      <c r="I9" s="13">
        <v>1</v>
      </c>
      <c r="J9" s="14"/>
      <c r="K9" s="14">
        <v>1</v>
      </c>
      <c r="L9" s="6"/>
      <c r="M9" s="14">
        <v>1</v>
      </c>
      <c r="N9" s="6"/>
      <c r="O9" s="14">
        <v>1</v>
      </c>
      <c r="P9" s="6"/>
      <c r="Q9" s="14">
        <v>1</v>
      </c>
      <c r="R9" s="7"/>
      <c r="S9" s="14">
        <v>1</v>
      </c>
    </row>
    <row r="10" spans="1:20" ht="15.75" x14ac:dyDescent="0.25">
      <c r="A10" s="4" t="s">
        <v>17</v>
      </c>
      <c r="B10" s="144" t="s">
        <v>31</v>
      </c>
      <c r="C10" s="145"/>
      <c r="D10" s="146"/>
      <c r="E10" s="149">
        <v>24884.720000000001</v>
      </c>
      <c r="F10" s="150"/>
      <c r="G10" s="21"/>
      <c r="H10" s="21"/>
      <c r="I10" s="21"/>
      <c r="J10" s="21"/>
      <c r="K10" s="21"/>
      <c r="L10" s="21"/>
      <c r="M10" s="21"/>
      <c r="N10" s="21"/>
      <c r="O10" s="22"/>
      <c r="P10" s="21"/>
      <c r="Q10" s="22"/>
      <c r="R10" s="21"/>
      <c r="S10" s="22"/>
    </row>
    <row r="11" spans="1:20" ht="15.75" x14ac:dyDescent="0.25">
      <c r="A11" s="4" t="s">
        <v>7</v>
      </c>
      <c r="B11" s="144" t="s">
        <v>32</v>
      </c>
      <c r="C11" s="145"/>
      <c r="D11" s="146"/>
      <c r="E11" s="147">
        <v>17539.53</v>
      </c>
      <c r="F11" s="148"/>
      <c r="G11" s="8">
        <f>E11/E29*100</f>
        <v>1.6993464229596493</v>
      </c>
      <c r="H11" s="13">
        <v>1</v>
      </c>
      <c r="I11" s="13">
        <v>1</v>
      </c>
      <c r="J11" s="13"/>
      <c r="K11" s="13">
        <v>1</v>
      </c>
      <c r="L11" s="6"/>
      <c r="M11" s="14">
        <v>1</v>
      </c>
      <c r="N11" s="6"/>
      <c r="O11" s="14">
        <v>1</v>
      </c>
      <c r="P11" s="7"/>
      <c r="Q11" s="14">
        <v>1</v>
      </c>
      <c r="R11" s="2"/>
      <c r="S11" s="14">
        <v>1</v>
      </c>
    </row>
    <row r="12" spans="1:20" ht="15.75" x14ac:dyDescent="0.25">
      <c r="A12" s="4" t="s">
        <v>8</v>
      </c>
      <c r="B12" s="144" t="s">
        <v>33</v>
      </c>
      <c r="C12" s="145"/>
      <c r="D12" s="146"/>
      <c r="E12" s="147">
        <v>7345.19</v>
      </c>
      <c r="F12" s="148"/>
      <c r="G12" s="8">
        <f>E12/E29*100</f>
        <v>0.71165090241636964</v>
      </c>
      <c r="H12" s="2"/>
      <c r="I12" s="2"/>
      <c r="J12" s="13">
        <v>0.5</v>
      </c>
      <c r="K12" s="13">
        <v>0.5</v>
      </c>
      <c r="L12" s="13">
        <v>0.5</v>
      </c>
      <c r="M12" s="13">
        <v>1</v>
      </c>
      <c r="N12" s="2"/>
      <c r="O12" s="18">
        <v>1</v>
      </c>
      <c r="P12" s="2"/>
      <c r="Q12" s="18">
        <v>1</v>
      </c>
      <c r="R12" s="2"/>
      <c r="S12" s="18">
        <v>1</v>
      </c>
    </row>
    <row r="13" spans="1:20" ht="15.75" x14ac:dyDescent="0.25">
      <c r="A13" s="4" t="s">
        <v>18</v>
      </c>
      <c r="B13" s="144" t="s">
        <v>34</v>
      </c>
      <c r="C13" s="145"/>
      <c r="D13" s="146"/>
      <c r="E13" s="147">
        <v>56184.73</v>
      </c>
      <c r="F13" s="148"/>
      <c r="G13" s="2"/>
      <c r="H13" s="2"/>
      <c r="I13" s="2"/>
      <c r="J13" s="2"/>
      <c r="K13" s="2"/>
      <c r="L13" s="2"/>
      <c r="M13" s="2"/>
      <c r="N13" s="2"/>
      <c r="O13" s="2"/>
      <c r="P13" s="2"/>
      <c r="Q13" s="17"/>
      <c r="R13" s="2"/>
      <c r="S13" s="17"/>
    </row>
    <row r="14" spans="1:20" ht="15.75" x14ac:dyDescent="0.25">
      <c r="A14" s="4" t="s">
        <v>9</v>
      </c>
      <c r="B14" s="144" t="s">
        <v>35</v>
      </c>
      <c r="C14" s="145"/>
      <c r="D14" s="146"/>
      <c r="E14" s="147">
        <v>18101.93</v>
      </c>
      <c r="F14" s="148"/>
      <c r="G14" s="8">
        <f>E14/E29*100</f>
        <v>1.753835478725255</v>
      </c>
      <c r="H14" s="2"/>
      <c r="I14" s="2"/>
      <c r="J14" s="2"/>
      <c r="K14" s="2"/>
      <c r="L14" s="2"/>
      <c r="M14" s="2"/>
      <c r="N14" s="2"/>
      <c r="O14" s="2"/>
      <c r="P14" s="13">
        <v>0.5</v>
      </c>
      <c r="Q14" s="18">
        <v>0.5</v>
      </c>
      <c r="R14" s="13">
        <v>0.5</v>
      </c>
      <c r="S14" s="18">
        <v>1</v>
      </c>
    </row>
    <row r="15" spans="1:20" ht="15.75" x14ac:dyDescent="0.25">
      <c r="A15" s="4" t="s">
        <v>10</v>
      </c>
      <c r="B15" s="144" t="s">
        <v>36</v>
      </c>
      <c r="C15" s="145"/>
      <c r="D15" s="146"/>
      <c r="E15" s="147">
        <v>38082.800000000003</v>
      </c>
      <c r="F15" s="148"/>
      <c r="G15" s="8">
        <f>E15/E29*100</f>
        <v>3.6897151723157773</v>
      </c>
      <c r="H15" s="2"/>
      <c r="I15" s="2"/>
      <c r="J15" s="2"/>
      <c r="K15" s="2"/>
      <c r="L15" s="2"/>
      <c r="M15" s="2"/>
      <c r="N15" s="2"/>
      <c r="O15" s="2"/>
      <c r="P15" s="13">
        <v>1</v>
      </c>
      <c r="Q15" s="18">
        <v>1</v>
      </c>
      <c r="R15" s="2"/>
      <c r="S15" s="18">
        <v>1</v>
      </c>
    </row>
    <row r="16" spans="1:20" ht="15.75" x14ac:dyDescent="0.25">
      <c r="A16" s="4" t="s">
        <v>19</v>
      </c>
      <c r="B16" s="144" t="s">
        <v>37</v>
      </c>
      <c r="C16" s="145"/>
      <c r="D16" s="146"/>
      <c r="E16" s="147">
        <v>155645.87</v>
      </c>
      <c r="F16" s="148"/>
      <c r="G16" s="2"/>
      <c r="H16" s="2"/>
      <c r="I16" s="2"/>
      <c r="J16" s="2"/>
      <c r="K16" s="2"/>
      <c r="L16" s="2"/>
      <c r="M16" s="2"/>
      <c r="N16" s="13"/>
      <c r="O16" s="13"/>
      <c r="P16" s="13"/>
      <c r="Q16" s="18"/>
      <c r="R16" s="2"/>
      <c r="S16" s="18"/>
    </row>
    <row r="17" spans="1:20" ht="15.75" x14ac:dyDescent="0.25">
      <c r="A17" s="4" t="s">
        <v>11</v>
      </c>
      <c r="B17" s="144" t="s">
        <v>38</v>
      </c>
      <c r="C17" s="145"/>
      <c r="D17" s="146"/>
      <c r="E17" s="147">
        <v>95441.38</v>
      </c>
      <c r="F17" s="148"/>
      <c r="G17" s="8">
        <f>E17/E29*100</f>
        <v>9.2469962254024285</v>
      </c>
      <c r="H17" s="2"/>
      <c r="I17" s="2"/>
      <c r="J17" s="13">
        <v>0.5</v>
      </c>
      <c r="K17" s="13">
        <v>0.5</v>
      </c>
      <c r="L17" s="13">
        <v>0.5</v>
      </c>
      <c r="M17" s="13">
        <v>1</v>
      </c>
      <c r="N17" s="13"/>
      <c r="O17" s="13">
        <v>1</v>
      </c>
      <c r="P17" s="2"/>
      <c r="Q17" s="18">
        <v>1</v>
      </c>
      <c r="R17" s="2"/>
      <c r="S17" s="18">
        <v>1</v>
      </c>
    </row>
    <row r="18" spans="1:20" ht="15.75" x14ac:dyDescent="0.25">
      <c r="A18" s="4" t="s">
        <v>12</v>
      </c>
      <c r="B18" s="144" t="s">
        <v>39</v>
      </c>
      <c r="C18" s="145"/>
      <c r="D18" s="146"/>
      <c r="E18" s="147">
        <v>43172.94</v>
      </c>
      <c r="F18" s="148"/>
      <c r="G18" s="8">
        <f>E18/E29*100</f>
        <v>4.1828818193903476</v>
      </c>
      <c r="H18" s="2"/>
      <c r="I18" s="2"/>
      <c r="J18" s="2"/>
      <c r="K18" s="2"/>
      <c r="L18" s="2"/>
      <c r="M18" s="2"/>
      <c r="N18" s="13">
        <v>1</v>
      </c>
      <c r="O18" s="13">
        <v>1</v>
      </c>
      <c r="P18" s="2"/>
      <c r="Q18" s="18">
        <v>1</v>
      </c>
      <c r="R18" s="13"/>
      <c r="S18" s="18">
        <v>1</v>
      </c>
    </row>
    <row r="19" spans="1:20" ht="15.75" x14ac:dyDescent="0.25">
      <c r="A19" s="5" t="s">
        <v>13</v>
      </c>
      <c r="B19" s="144" t="s">
        <v>40</v>
      </c>
      <c r="C19" s="145"/>
      <c r="D19" s="146"/>
      <c r="E19" s="147">
        <v>17031.55</v>
      </c>
      <c r="F19" s="148"/>
      <c r="G19" s="8">
        <f>E19/E29*100</f>
        <v>1.6501299390552893</v>
      </c>
      <c r="H19" s="2"/>
      <c r="I19" s="2"/>
      <c r="J19" s="2"/>
      <c r="K19" s="2"/>
      <c r="L19" s="2"/>
      <c r="M19" s="2"/>
      <c r="N19" s="13">
        <v>1</v>
      </c>
      <c r="O19" s="13">
        <v>1</v>
      </c>
      <c r="P19" s="2"/>
      <c r="Q19" s="18">
        <v>1</v>
      </c>
      <c r="R19" s="2"/>
      <c r="S19" s="18">
        <v>1</v>
      </c>
    </row>
    <row r="20" spans="1:20" ht="15.75" x14ac:dyDescent="0.25">
      <c r="A20" s="4" t="s">
        <v>20</v>
      </c>
      <c r="B20" s="144" t="s">
        <v>41</v>
      </c>
      <c r="C20" s="145"/>
      <c r="D20" s="146"/>
      <c r="E20" s="147">
        <v>45628.04</v>
      </c>
      <c r="F20" s="148"/>
      <c r="G20" s="8">
        <f>E20/E29*100</f>
        <v>4.4207482504183302</v>
      </c>
      <c r="H20" s="2"/>
      <c r="I20" s="2"/>
      <c r="J20" s="13">
        <v>1</v>
      </c>
      <c r="K20" s="13">
        <v>1</v>
      </c>
      <c r="L20" s="13"/>
      <c r="M20" s="13">
        <v>1</v>
      </c>
      <c r="N20" s="2"/>
      <c r="O20" s="13">
        <v>1</v>
      </c>
      <c r="P20" s="2"/>
      <c r="Q20" s="18">
        <v>1</v>
      </c>
      <c r="R20" s="6"/>
      <c r="S20" s="14">
        <v>1</v>
      </c>
    </row>
    <row r="21" spans="1:20" ht="15.75" x14ac:dyDescent="0.25">
      <c r="A21" s="4" t="s">
        <v>21</v>
      </c>
      <c r="B21" s="144" t="s">
        <v>42</v>
      </c>
      <c r="C21" s="145"/>
      <c r="D21" s="146"/>
      <c r="E21" s="147">
        <v>230704.97</v>
      </c>
      <c r="F21" s="148"/>
      <c r="G21" s="8">
        <f>E21/E29*100</f>
        <v>22.352233242767237</v>
      </c>
      <c r="H21" s="2"/>
      <c r="I21" s="2"/>
      <c r="J21" s="2"/>
      <c r="K21" s="2"/>
      <c r="L21" s="13">
        <v>0.15</v>
      </c>
      <c r="M21" s="13">
        <v>0.15</v>
      </c>
      <c r="N21" s="2"/>
      <c r="O21" s="13">
        <v>0.15</v>
      </c>
      <c r="P21" s="13">
        <v>0.45</v>
      </c>
      <c r="Q21" s="18">
        <v>0.6</v>
      </c>
      <c r="R21" s="14">
        <v>0.2</v>
      </c>
      <c r="S21" s="14">
        <v>1</v>
      </c>
    </row>
    <row r="22" spans="1:20" ht="15.75" x14ac:dyDescent="0.25">
      <c r="A22" s="4" t="s">
        <v>22</v>
      </c>
      <c r="B22" s="144" t="s">
        <v>43</v>
      </c>
      <c r="C22" s="145"/>
      <c r="D22" s="146"/>
      <c r="E22" s="147">
        <v>100562.32</v>
      </c>
      <c r="F22" s="148"/>
      <c r="G22" s="8">
        <f>E22/E29*100</f>
        <v>9.7431469815054133</v>
      </c>
      <c r="H22" s="2"/>
      <c r="I22" s="2"/>
      <c r="J22" s="2"/>
      <c r="K22" s="2"/>
      <c r="L22" s="13">
        <v>0.15</v>
      </c>
      <c r="M22" s="13">
        <v>0.15</v>
      </c>
      <c r="N22" s="6"/>
      <c r="O22" s="14">
        <v>0.15</v>
      </c>
      <c r="P22" s="14">
        <v>0.45</v>
      </c>
      <c r="Q22" s="14">
        <v>0.6</v>
      </c>
      <c r="R22" s="13">
        <v>0.2</v>
      </c>
      <c r="S22" s="14">
        <v>1</v>
      </c>
    </row>
    <row r="23" spans="1:20" ht="15.75" x14ac:dyDescent="0.25">
      <c r="A23" s="4" t="s">
        <v>23</v>
      </c>
      <c r="B23" s="144" t="s">
        <v>44</v>
      </c>
      <c r="C23" s="145"/>
      <c r="D23" s="146"/>
      <c r="E23" s="147">
        <v>6392.25</v>
      </c>
      <c r="F23" s="148"/>
      <c r="G23" s="8">
        <f>E23/E29*100</f>
        <v>0.61932373171708821</v>
      </c>
      <c r="H23" s="2"/>
      <c r="I23" s="2"/>
      <c r="J23" s="2"/>
      <c r="K23" s="2"/>
      <c r="L23" s="13">
        <v>1</v>
      </c>
      <c r="M23" s="13">
        <v>1</v>
      </c>
      <c r="N23" s="6"/>
      <c r="O23" s="19">
        <v>1</v>
      </c>
      <c r="P23" s="6"/>
      <c r="Q23" s="14">
        <v>1</v>
      </c>
      <c r="R23" s="2"/>
      <c r="S23" s="14">
        <v>1</v>
      </c>
    </row>
    <row r="24" spans="1:20" ht="15.75" x14ac:dyDescent="0.25">
      <c r="A24" s="4" t="s">
        <v>24</v>
      </c>
      <c r="B24" s="144" t="s">
        <v>52</v>
      </c>
      <c r="C24" s="145"/>
      <c r="D24" s="146"/>
      <c r="E24" s="147">
        <v>88362.4</v>
      </c>
      <c r="F24" s="148"/>
      <c r="G24" s="8">
        <f>E24/E29*100</f>
        <v>8.5611375198839266</v>
      </c>
      <c r="H24" s="2"/>
      <c r="I24" s="2"/>
      <c r="J24" s="2"/>
      <c r="K24" s="2"/>
      <c r="L24" s="13">
        <v>0.5</v>
      </c>
      <c r="M24" s="13">
        <v>0.5</v>
      </c>
      <c r="N24" s="13">
        <v>0.5</v>
      </c>
      <c r="O24" s="13">
        <v>1</v>
      </c>
      <c r="P24" s="2"/>
      <c r="Q24" s="18">
        <v>1</v>
      </c>
      <c r="R24" s="6"/>
      <c r="S24" s="14">
        <v>1</v>
      </c>
    </row>
    <row r="25" spans="1:20" ht="15.75" x14ac:dyDescent="0.25">
      <c r="A25" s="4" t="s">
        <v>25</v>
      </c>
      <c r="B25" s="144" t="s">
        <v>45</v>
      </c>
      <c r="C25" s="145"/>
      <c r="D25" s="146"/>
      <c r="E25" s="147">
        <v>96618.82</v>
      </c>
      <c r="F25" s="148"/>
      <c r="G25" s="8">
        <f>E25/E29*100</f>
        <v>9.3610744505458392</v>
      </c>
      <c r="H25" s="2"/>
      <c r="I25" s="2"/>
      <c r="J25" s="2"/>
      <c r="K25" s="2"/>
      <c r="L25" s="2"/>
      <c r="M25" s="2"/>
      <c r="N25" s="13">
        <v>0.5</v>
      </c>
      <c r="O25" s="13">
        <v>0.5</v>
      </c>
      <c r="P25" s="13">
        <v>0.5</v>
      </c>
      <c r="Q25" s="18">
        <v>1</v>
      </c>
      <c r="R25" s="2"/>
      <c r="S25" s="18">
        <v>1</v>
      </c>
    </row>
    <row r="26" spans="1:20" ht="15.75" x14ac:dyDescent="0.25">
      <c r="A26" s="4" t="s">
        <v>26</v>
      </c>
      <c r="B26" s="144" t="s">
        <v>46</v>
      </c>
      <c r="C26" s="145"/>
      <c r="D26" s="146"/>
      <c r="E26" s="147">
        <v>15643.13</v>
      </c>
      <c r="F26" s="148"/>
      <c r="G26" s="8">
        <f>E26/E29*100</f>
        <v>1.5156105670672351</v>
      </c>
      <c r="H26" s="2"/>
      <c r="I26" s="2"/>
      <c r="J26" s="2"/>
      <c r="K26" s="2"/>
      <c r="L26" s="2"/>
      <c r="M26" s="2"/>
      <c r="N26" s="2"/>
      <c r="O26" s="2"/>
      <c r="P26" s="2"/>
      <c r="Q26" s="17"/>
      <c r="R26" s="13">
        <v>1</v>
      </c>
      <c r="S26" s="18">
        <v>1</v>
      </c>
    </row>
    <row r="27" spans="1:20" ht="15.75" x14ac:dyDescent="0.25">
      <c r="A27" s="4" t="s">
        <v>27</v>
      </c>
      <c r="B27" s="144" t="s">
        <v>47</v>
      </c>
      <c r="C27" s="145"/>
      <c r="D27" s="146"/>
      <c r="E27" s="147">
        <v>45754.83</v>
      </c>
      <c r="F27" s="148"/>
      <c r="G27" s="8">
        <f>E27/E29*100</f>
        <v>4.4330325096297827</v>
      </c>
      <c r="H27" s="2"/>
      <c r="I27" s="2"/>
      <c r="J27" s="2"/>
      <c r="K27" s="2"/>
      <c r="L27" s="2"/>
      <c r="M27" s="2"/>
      <c r="N27" s="13">
        <v>0.2</v>
      </c>
      <c r="O27" s="13">
        <v>0.2</v>
      </c>
      <c r="P27" s="13">
        <v>0.3</v>
      </c>
      <c r="Q27" s="18">
        <v>0.5</v>
      </c>
      <c r="R27" s="13">
        <v>0.5</v>
      </c>
      <c r="S27" s="18">
        <v>1</v>
      </c>
    </row>
    <row r="28" spans="1:20" ht="15.75" x14ac:dyDescent="0.25">
      <c r="A28" s="4" t="s">
        <v>28</v>
      </c>
      <c r="B28" s="144" t="s">
        <v>48</v>
      </c>
      <c r="C28" s="145"/>
      <c r="D28" s="146"/>
      <c r="E28" s="147">
        <v>91539.92</v>
      </c>
      <c r="F28" s="148"/>
      <c r="G28" s="8">
        <f>E28/E29*100</f>
        <v>8.8689968094933267</v>
      </c>
      <c r="H28" s="6"/>
      <c r="I28" s="6"/>
      <c r="J28" s="2"/>
      <c r="K28" s="2"/>
      <c r="L28" s="2"/>
      <c r="M28" s="2"/>
      <c r="N28" s="13">
        <v>0.2</v>
      </c>
      <c r="O28" s="13">
        <v>0.2</v>
      </c>
      <c r="P28" s="13">
        <v>0.3</v>
      </c>
      <c r="Q28" s="18">
        <v>0.5</v>
      </c>
      <c r="R28" s="13">
        <v>0.5</v>
      </c>
      <c r="S28" s="18">
        <v>1</v>
      </c>
    </row>
    <row r="29" spans="1:20" ht="15.75" x14ac:dyDescent="0.25">
      <c r="A29" s="151" t="s">
        <v>49</v>
      </c>
      <c r="B29" s="152"/>
      <c r="C29" s="152"/>
      <c r="D29" s="153"/>
      <c r="E29" s="154">
        <f>E9+E11+E12+E14+E15+E17+E18+E19+E20+E21+E22+E23+E24+E25+E26+E27+E28</f>
        <v>1032133.87</v>
      </c>
      <c r="F29" s="155"/>
      <c r="G29" s="3">
        <f>SUM(G9:G28)</f>
        <v>100.00000000000001</v>
      </c>
      <c r="H29" s="16">
        <f>G9+G11</f>
        <v>8.8894863996663531</v>
      </c>
      <c r="I29" s="16">
        <f>G9+G11</f>
        <v>8.8894863996663531</v>
      </c>
      <c r="J29" s="16">
        <f>0.5*G12+0.5*G17+G20</f>
        <v>9.4000718143277293</v>
      </c>
      <c r="K29" s="16">
        <f>G9+G11+0.5*G12+0.5*G17+G20</f>
        <v>18.289558213994084</v>
      </c>
      <c r="L29" s="16">
        <f>0.5*G12+0.5*G17+0.15*G21+0.15*G22+G23+0.5*G24</f>
        <v>14.693523089209346</v>
      </c>
      <c r="M29" s="16">
        <f>G9+G11+G12+G17+G20+0.15*G21+0.15*G22+G23+0.5*G24</f>
        <v>32.983081303203434</v>
      </c>
      <c r="N29" s="15">
        <f>G18+G19+0.5*G24+0.5*G25+0.2*G27+0.2*G28</f>
        <v>17.454523607485143</v>
      </c>
      <c r="O29" s="15">
        <f>(G9+G11+G12+G17+G18+G19+G20+0.15*G21+0.15*G22+G23+G24+G25*0.5+0.2*G27+0.2*G28)*0.999801745</f>
        <v>50.427605403327007</v>
      </c>
      <c r="P29" s="4">
        <f>0.5*G14+G15+0.45*G21+0.45*G22+0.5*G25+0.3*G27+0.3*G28</f>
        <v>27.680700033610954</v>
      </c>
      <c r="Q29" s="4">
        <f>(G9+G11+G12+0.5*G14+G15+G17+G18+G19+G20+0.6*G21+0.6*G22+G23+G24+G25+0.5*G27+0.5*G28)*0.999893751</f>
        <v>78.1100049525175</v>
      </c>
      <c r="R29" s="4">
        <v>21.89</v>
      </c>
      <c r="S29" s="18">
        <v>1</v>
      </c>
    </row>
    <row r="30" spans="1:20" ht="15.75" x14ac:dyDescent="0.25">
      <c r="A30" s="151" t="s">
        <v>62</v>
      </c>
      <c r="B30" s="125"/>
      <c r="C30" s="125"/>
      <c r="D30" s="125"/>
      <c r="E30" s="125"/>
      <c r="F30" s="125"/>
      <c r="G30" s="126"/>
      <c r="H30" s="156">
        <f>E29*0.0889</f>
        <v>91756.701043000008</v>
      </c>
      <c r="I30" s="157"/>
      <c r="J30" s="156">
        <f>E29*0.094</f>
        <v>97020.583780000001</v>
      </c>
      <c r="K30" s="157"/>
      <c r="L30" s="156">
        <f>E29*0.1469</f>
        <v>151620.46550300001</v>
      </c>
      <c r="M30" s="157"/>
      <c r="N30" s="156">
        <f>E29*0.1745</f>
        <v>180107.360315</v>
      </c>
      <c r="O30" s="157"/>
      <c r="P30" s="156">
        <f>E29*0.2768</f>
        <v>285694.65521599998</v>
      </c>
      <c r="Q30" s="157"/>
      <c r="R30" s="156">
        <f>E29*0.2189</f>
        <v>225934.104143</v>
      </c>
      <c r="S30" s="157"/>
      <c r="T30" s="20"/>
    </row>
    <row r="31" spans="1:20" ht="15.75" x14ac:dyDescent="0.25">
      <c r="A31" s="151" t="s">
        <v>63</v>
      </c>
      <c r="B31" s="152"/>
      <c r="C31" s="152"/>
      <c r="D31" s="152"/>
      <c r="E31" s="152"/>
      <c r="F31" s="152"/>
      <c r="G31" s="153"/>
      <c r="H31" s="156">
        <f>E29*0.0889</f>
        <v>91756.701043000008</v>
      </c>
      <c r="I31" s="157"/>
      <c r="J31" s="156">
        <f>H31+J30</f>
        <v>188777.28482300002</v>
      </c>
      <c r="K31" s="157"/>
      <c r="L31" s="156">
        <f>J31+L30</f>
        <v>340397.75032600004</v>
      </c>
      <c r="M31" s="157"/>
      <c r="N31" s="156">
        <f>L31+N30</f>
        <v>520505.11064100004</v>
      </c>
      <c r="O31" s="157"/>
      <c r="P31" s="156">
        <f>N31+P30</f>
        <v>806199.76585700002</v>
      </c>
      <c r="Q31" s="157"/>
      <c r="R31" s="156">
        <f>P31+R30</f>
        <v>1032133.87</v>
      </c>
      <c r="S31" s="157"/>
    </row>
    <row r="33" spans="1:19" x14ac:dyDescent="0.25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</row>
    <row r="34" spans="1:19" x14ac:dyDescent="0.25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</row>
    <row r="35" spans="1:19" x14ac:dyDescent="0.25">
      <c r="A35" s="70" t="s">
        <v>94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</row>
    <row r="36" spans="1:19" x14ac:dyDescent="0.25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</row>
    <row r="37" spans="1:19" x14ac:dyDescent="0.25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</row>
    <row r="38" spans="1:19" x14ac:dyDescent="0.25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</row>
    <row r="39" spans="1:19" x14ac:dyDescent="0.25">
      <c r="A39" s="70" t="s">
        <v>74</v>
      </c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</row>
    <row r="40" spans="1:19" x14ac:dyDescent="0.25">
      <c r="A40" s="70" t="s">
        <v>75</v>
      </c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</row>
    <row r="41" spans="1:19" x14ac:dyDescent="0.25">
      <c r="A41" s="70" t="s">
        <v>76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</row>
    <row r="42" spans="1:19" x14ac:dyDescent="0.25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</row>
    <row r="43" spans="1:19" x14ac:dyDescent="0.25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</row>
    <row r="44" spans="1:19" x14ac:dyDescent="0.25">
      <c r="D44" s="71"/>
      <c r="E44" s="71"/>
      <c r="F44" s="71"/>
      <c r="G44" s="71"/>
      <c r="H44" s="71"/>
      <c r="I44" s="71"/>
      <c r="J44" s="71"/>
      <c r="M44" s="1"/>
      <c r="N44" s="1"/>
      <c r="O44" s="1"/>
      <c r="P44" s="1"/>
      <c r="Q44" s="1"/>
      <c r="R44" s="1"/>
      <c r="S44" s="1"/>
    </row>
    <row r="45" spans="1:19" x14ac:dyDescent="0.25">
      <c r="D45" s="59"/>
      <c r="E45" s="59"/>
      <c r="F45" s="59"/>
      <c r="G45" s="59"/>
      <c r="H45" s="59"/>
      <c r="I45" s="59"/>
      <c r="J45" s="59"/>
      <c r="K45" s="11"/>
      <c r="L45" s="11"/>
      <c r="M45" s="59"/>
      <c r="N45" s="59"/>
      <c r="O45" s="59"/>
      <c r="P45" s="59"/>
      <c r="Q45" s="59"/>
      <c r="R45" s="59"/>
      <c r="S45" s="59"/>
    </row>
    <row r="46" spans="1:19" x14ac:dyDescent="0.25">
      <c r="D46" s="60"/>
      <c r="E46" s="60"/>
      <c r="F46" s="60"/>
      <c r="G46" s="60"/>
      <c r="H46" s="60"/>
      <c r="I46" s="60"/>
      <c r="J46" s="60"/>
      <c r="K46" s="11"/>
      <c r="L46" s="11"/>
      <c r="M46" s="60"/>
      <c r="N46" s="60"/>
      <c r="O46" s="60"/>
      <c r="P46" s="60"/>
      <c r="Q46" s="60"/>
      <c r="R46" s="60"/>
      <c r="S46" s="60"/>
    </row>
    <row r="47" spans="1:19" x14ac:dyDescent="0.25">
      <c r="D47" s="60"/>
      <c r="E47" s="60"/>
      <c r="F47" s="60"/>
      <c r="G47" s="60"/>
      <c r="H47" s="60"/>
      <c r="I47" s="60"/>
      <c r="J47" s="60"/>
      <c r="K47" s="11"/>
      <c r="L47" s="11"/>
      <c r="M47" s="12"/>
      <c r="N47" s="12"/>
      <c r="O47" s="12"/>
      <c r="P47" s="12"/>
      <c r="Q47" s="12"/>
      <c r="R47" s="12"/>
      <c r="S47" s="12"/>
    </row>
    <row r="48" spans="1:19" x14ac:dyDescent="0.25"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</row>
  </sheetData>
  <mergeCells count="90">
    <mergeCell ref="A40:S40"/>
    <mergeCell ref="A36:K36"/>
    <mergeCell ref="A37:K37"/>
    <mergeCell ref="D47:J47"/>
    <mergeCell ref="A42:S42"/>
    <mergeCell ref="A43:K43"/>
    <mergeCell ref="D45:J45"/>
    <mergeCell ref="M45:S45"/>
    <mergeCell ref="D46:J46"/>
    <mergeCell ref="M46:S46"/>
    <mergeCell ref="A41:S41"/>
    <mergeCell ref="D44:J44"/>
    <mergeCell ref="A33:K33"/>
    <mergeCell ref="A34:K34"/>
    <mergeCell ref="A31:G31"/>
    <mergeCell ref="H31:I31"/>
    <mergeCell ref="J31:K31"/>
    <mergeCell ref="L31:M31"/>
    <mergeCell ref="N31:O31"/>
    <mergeCell ref="P31:Q31"/>
    <mergeCell ref="R31:S31"/>
    <mergeCell ref="J30:K30"/>
    <mergeCell ref="L30:M30"/>
    <mergeCell ref="N30:O30"/>
    <mergeCell ref="P30:Q30"/>
    <mergeCell ref="R30:S30"/>
    <mergeCell ref="B24:D24"/>
    <mergeCell ref="E24:F24"/>
    <mergeCell ref="H30:I30"/>
    <mergeCell ref="B25:D25"/>
    <mergeCell ref="E25:F25"/>
    <mergeCell ref="B26:D26"/>
    <mergeCell ref="E26:F26"/>
    <mergeCell ref="B27:D27"/>
    <mergeCell ref="E27:F27"/>
    <mergeCell ref="B28:D28"/>
    <mergeCell ref="E28:F28"/>
    <mergeCell ref="A29:D29"/>
    <mergeCell ref="E29:F29"/>
    <mergeCell ref="A30:G30"/>
    <mergeCell ref="B21:D21"/>
    <mergeCell ref="E21:F21"/>
    <mergeCell ref="B22:D22"/>
    <mergeCell ref="E22:F22"/>
    <mergeCell ref="B23:D23"/>
    <mergeCell ref="E23:F23"/>
    <mergeCell ref="B18:D18"/>
    <mergeCell ref="E18:F18"/>
    <mergeCell ref="B19:D19"/>
    <mergeCell ref="E19:F19"/>
    <mergeCell ref="B20:D20"/>
    <mergeCell ref="E20:F20"/>
    <mergeCell ref="B15:D15"/>
    <mergeCell ref="E15:F15"/>
    <mergeCell ref="B16:D16"/>
    <mergeCell ref="E16:F16"/>
    <mergeCell ref="B17:D17"/>
    <mergeCell ref="E17:F17"/>
    <mergeCell ref="B12:D12"/>
    <mergeCell ref="E12:F12"/>
    <mergeCell ref="B13:D13"/>
    <mergeCell ref="E13:F13"/>
    <mergeCell ref="B14:D14"/>
    <mergeCell ref="E14:F14"/>
    <mergeCell ref="E8:F8"/>
    <mergeCell ref="B10:D10"/>
    <mergeCell ref="E10:F10"/>
    <mergeCell ref="B11:D11"/>
    <mergeCell ref="E11:F11"/>
    <mergeCell ref="A1:S1"/>
    <mergeCell ref="A2:S2"/>
    <mergeCell ref="A3:S3"/>
    <mergeCell ref="A4:S4"/>
    <mergeCell ref="A5:S5"/>
    <mergeCell ref="A6:G6"/>
    <mergeCell ref="H6:S6"/>
    <mergeCell ref="A35:S35"/>
    <mergeCell ref="A39:S39"/>
    <mergeCell ref="A38:S38"/>
    <mergeCell ref="B9:D9"/>
    <mergeCell ref="E9:F9"/>
    <mergeCell ref="P7:Q7"/>
    <mergeCell ref="R7:S7"/>
    <mergeCell ref="A7:A8"/>
    <mergeCell ref="B7:G7"/>
    <mergeCell ref="H7:I7"/>
    <mergeCell ref="J7:K7"/>
    <mergeCell ref="L7:M7"/>
    <mergeCell ref="N7:O7"/>
    <mergeCell ref="B8:D8"/>
  </mergeCells>
  <pageMargins left="0.51181102362204722" right="0.51181102362204722" top="0.78740157480314965" bottom="0.78740157480314965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topLeftCell="A7" workbookViewId="0">
      <selection activeCell="B12" sqref="B12:D12"/>
    </sheetView>
  </sheetViews>
  <sheetFormatPr defaultRowHeight="15" x14ac:dyDescent="0.25"/>
  <cols>
    <col min="1" max="1" width="5" customWidth="1"/>
    <col min="2" max="3" width="7.7109375" customWidth="1"/>
    <col min="4" max="4" width="10.85546875" customWidth="1"/>
    <col min="5" max="5" width="7.7109375" customWidth="1"/>
    <col min="6" max="6" width="8.5703125" customWidth="1"/>
    <col min="7" max="7" width="7.7109375" customWidth="1"/>
    <col min="8" max="8" width="10" customWidth="1"/>
    <col min="9" max="9" width="8" customWidth="1"/>
    <col min="10" max="10" width="7.85546875" customWidth="1"/>
    <col min="11" max="11" width="8.42578125" customWidth="1"/>
    <col min="12" max="12" width="7.85546875" customWidth="1"/>
    <col min="13" max="13" width="8.140625" customWidth="1"/>
    <col min="14" max="14" width="7.85546875" customWidth="1"/>
    <col min="15" max="15" width="8.28515625" customWidth="1"/>
    <col min="16" max="16" width="7" customWidth="1"/>
    <col min="17" max="17" width="8" customWidth="1"/>
    <col min="18" max="18" width="7.42578125" customWidth="1"/>
    <col min="19" max="19" width="7.85546875" customWidth="1"/>
    <col min="20" max="20" width="7.7109375" customWidth="1"/>
    <col min="21" max="21" width="8.28515625" customWidth="1"/>
    <col min="22" max="26" width="8" customWidth="1"/>
    <col min="27" max="27" width="7.85546875" customWidth="1"/>
    <col min="28" max="28" width="9.42578125" customWidth="1"/>
  </cols>
  <sheetData>
    <row r="1" spans="1:28" ht="15.75" x14ac:dyDescent="0.25">
      <c r="A1" s="45" t="s">
        <v>64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6"/>
    </row>
    <row r="2" spans="1:28" x14ac:dyDescent="0.25">
      <c r="A2" s="121" t="s">
        <v>65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3"/>
    </row>
    <row r="3" spans="1:28" x14ac:dyDescent="0.25">
      <c r="A3" s="124" t="s">
        <v>66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6"/>
    </row>
    <row r="4" spans="1:28" x14ac:dyDescent="0.25">
      <c r="A4" s="124" t="s">
        <v>68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6"/>
    </row>
    <row r="5" spans="1:28" x14ac:dyDescent="0.25">
      <c r="A5" s="121" t="s">
        <v>67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3"/>
    </row>
    <row r="6" spans="1:28" ht="15.75" x14ac:dyDescent="0.25">
      <c r="A6" s="51"/>
      <c r="B6" s="52"/>
      <c r="C6" s="52"/>
      <c r="D6" s="52"/>
      <c r="E6" s="52"/>
      <c r="F6" s="52"/>
      <c r="G6" s="53"/>
      <c r="H6" s="45">
        <v>2015</v>
      </c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6"/>
      <c r="Z6" s="158">
        <v>2016</v>
      </c>
      <c r="AA6" s="159"/>
    </row>
    <row r="7" spans="1:28" ht="15.75" x14ac:dyDescent="0.25">
      <c r="A7" s="54" t="s">
        <v>0</v>
      </c>
      <c r="B7" s="56"/>
      <c r="C7" s="57"/>
      <c r="D7" s="57"/>
      <c r="E7" s="57"/>
      <c r="F7" s="57"/>
      <c r="G7" s="58"/>
      <c r="H7" s="45" t="s">
        <v>53</v>
      </c>
      <c r="I7" s="46"/>
      <c r="J7" s="45" t="s">
        <v>54</v>
      </c>
      <c r="K7" s="46"/>
      <c r="L7" s="45" t="s">
        <v>55</v>
      </c>
      <c r="M7" s="46"/>
      <c r="N7" s="45" t="s">
        <v>56</v>
      </c>
      <c r="O7" s="46"/>
      <c r="P7" s="45" t="s">
        <v>57</v>
      </c>
      <c r="Q7" s="46"/>
      <c r="R7" s="45" t="s">
        <v>58</v>
      </c>
      <c r="S7" s="46"/>
      <c r="T7" s="45" t="s">
        <v>59</v>
      </c>
      <c r="U7" s="46"/>
      <c r="V7" s="45" t="s">
        <v>60</v>
      </c>
      <c r="W7" s="46"/>
      <c r="X7" s="45" t="s">
        <v>61</v>
      </c>
      <c r="Y7" s="46"/>
      <c r="Z7" s="45" t="s">
        <v>51</v>
      </c>
      <c r="AA7" s="46"/>
      <c r="AB7" s="1"/>
    </row>
    <row r="8" spans="1:28" ht="15.75" x14ac:dyDescent="0.25">
      <c r="A8" s="55"/>
      <c r="B8" s="57" t="s">
        <v>1</v>
      </c>
      <c r="C8" s="57"/>
      <c r="D8" s="58"/>
      <c r="E8" s="56" t="s">
        <v>2</v>
      </c>
      <c r="F8" s="58"/>
      <c r="G8" s="2" t="s">
        <v>3</v>
      </c>
      <c r="H8" s="9" t="s">
        <v>4</v>
      </c>
      <c r="I8" s="9" t="s">
        <v>5</v>
      </c>
      <c r="J8" s="9" t="s">
        <v>4</v>
      </c>
      <c r="K8" s="9" t="s">
        <v>5</v>
      </c>
      <c r="L8" s="9" t="s">
        <v>4</v>
      </c>
      <c r="M8" s="9" t="s">
        <v>5</v>
      </c>
      <c r="N8" s="9" t="s">
        <v>4</v>
      </c>
      <c r="O8" s="9" t="s">
        <v>5</v>
      </c>
      <c r="P8" s="9" t="s">
        <v>4</v>
      </c>
      <c r="Q8" s="9" t="s">
        <v>5</v>
      </c>
      <c r="R8" s="9" t="s">
        <v>4</v>
      </c>
      <c r="S8" s="9" t="s">
        <v>5</v>
      </c>
      <c r="T8" s="9" t="s">
        <v>4</v>
      </c>
      <c r="U8" s="9" t="s">
        <v>5</v>
      </c>
      <c r="V8" s="9" t="s">
        <v>4</v>
      </c>
      <c r="W8" s="9" t="s">
        <v>5</v>
      </c>
      <c r="X8" s="9" t="s">
        <v>4</v>
      </c>
      <c r="Y8" s="9" t="s">
        <v>5</v>
      </c>
      <c r="Z8" s="9" t="s">
        <v>4</v>
      </c>
      <c r="AA8" s="9" t="s">
        <v>5</v>
      </c>
    </row>
    <row r="9" spans="1:28" ht="15.75" x14ac:dyDescent="0.25">
      <c r="A9" s="4" t="s">
        <v>14</v>
      </c>
      <c r="B9" s="144" t="s">
        <v>6</v>
      </c>
      <c r="C9" s="145"/>
      <c r="D9" s="146"/>
      <c r="E9" s="147">
        <v>4600</v>
      </c>
      <c r="F9" s="148"/>
      <c r="G9" s="8">
        <v>0.3</v>
      </c>
      <c r="H9" s="6"/>
      <c r="I9" s="6">
        <v>1</v>
      </c>
      <c r="J9" s="2"/>
      <c r="K9" s="6">
        <v>1</v>
      </c>
      <c r="L9" s="2"/>
      <c r="M9" s="6">
        <v>1</v>
      </c>
      <c r="N9" s="2"/>
      <c r="O9" s="6">
        <v>1</v>
      </c>
      <c r="P9" s="2"/>
      <c r="Q9" s="6">
        <v>1</v>
      </c>
      <c r="R9" s="2"/>
      <c r="S9" s="6">
        <v>1</v>
      </c>
      <c r="T9" s="2"/>
      <c r="U9" s="6">
        <v>1</v>
      </c>
      <c r="V9" s="2"/>
      <c r="W9" s="6">
        <v>1</v>
      </c>
      <c r="X9" s="2"/>
      <c r="Y9" s="6">
        <v>1</v>
      </c>
      <c r="Z9" s="2"/>
      <c r="AA9" s="6">
        <v>1</v>
      </c>
    </row>
    <row r="10" spans="1:28" ht="15.75" x14ac:dyDescent="0.25">
      <c r="A10" s="4" t="s">
        <v>15</v>
      </c>
      <c r="B10" s="144" t="s">
        <v>29</v>
      </c>
      <c r="C10" s="145"/>
      <c r="D10" s="146"/>
      <c r="E10" s="147">
        <v>210882.83</v>
      </c>
      <c r="F10" s="148"/>
      <c r="G10" s="8">
        <v>13.7</v>
      </c>
      <c r="H10" s="6">
        <v>0.5</v>
      </c>
      <c r="I10" s="4" t="s">
        <v>50</v>
      </c>
      <c r="J10" s="4" t="s">
        <v>50</v>
      </c>
      <c r="K10" s="6">
        <v>1</v>
      </c>
      <c r="L10" s="2"/>
      <c r="M10" s="6">
        <v>1</v>
      </c>
      <c r="N10" s="2"/>
      <c r="O10" s="6">
        <v>1</v>
      </c>
      <c r="P10" s="2"/>
      <c r="Q10" s="6">
        <v>1</v>
      </c>
      <c r="R10" s="2"/>
      <c r="S10" s="6">
        <v>1</v>
      </c>
      <c r="T10" s="2"/>
      <c r="U10" s="6">
        <v>1</v>
      </c>
      <c r="V10" s="2"/>
      <c r="W10" s="6">
        <v>1</v>
      </c>
      <c r="X10" s="2"/>
      <c r="Y10" s="6">
        <v>1</v>
      </c>
      <c r="Z10" s="2"/>
      <c r="AA10" s="6">
        <v>1</v>
      </c>
    </row>
    <row r="11" spans="1:28" ht="15.75" x14ac:dyDescent="0.25">
      <c r="A11" s="4" t="s">
        <v>16</v>
      </c>
      <c r="B11" s="144" t="s">
        <v>30</v>
      </c>
      <c r="C11" s="145"/>
      <c r="D11" s="146"/>
      <c r="E11" s="147">
        <v>239222.19</v>
      </c>
      <c r="F11" s="148"/>
      <c r="G11" s="8">
        <v>15.5</v>
      </c>
      <c r="H11" s="2"/>
      <c r="I11" s="2"/>
      <c r="J11" s="6">
        <v>0.1</v>
      </c>
      <c r="K11" s="6">
        <v>0.1</v>
      </c>
      <c r="L11" s="6">
        <v>0.3</v>
      </c>
      <c r="M11" s="6">
        <v>0.4</v>
      </c>
      <c r="N11" s="6">
        <v>0.3</v>
      </c>
      <c r="O11" s="6">
        <v>0.7</v>
      </c>
      <c r="P11" s="6">
        <v>0.3</v>
      </c>
      <c r="Q11" s="6">
        <v>1</v>
      </c>
      <c r="R11" s="7"/>
      <c r="S11" s="6">
        <v>1</v>
      </c>
      <c r="T11" s="2"/>
      <c r="U11" s="6">
        <v>1</v>
      </c>
      <c r="V11" s="2"/>
      <c r="W11" s="6">
        <v>1</v>
      </c>
      <c r="X11" s="2"/>
      <c r="Y11" s="6">
        <v>1</v>
      </c>
      <c r="Z11" s="2"/>
      <c r="AA11" s="6">
        <v>1</v>
      </c>
    </row>
    <row r="12" spans="1:28" ht="15.75" x14ac:dyDescent="0.25">
      <c r="A12" s="4" t="s">
        <v>17</v>
      </c>
      <c r="B12" s="144" t="s">
        <v>31</v>
      </c>
      <c r="C12" s="145"/>
      <c r="D12" s="146"/>
      <c r="E12" s="149">
        <v>65810.100000000006</v>
      </c>
      <c r="F12" s="150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6">
        <v>1</v>
      </c>
    </row>
    <row r="13" spans="1:28" ht="15.75" x14ac:dyDescent="0.25">
      <c r="A13" s="4" t="s">
        <v>7</v>
      </c>
      <c r="B13" s="144" t="s">
        <v>32</v>
      </c>
      <c r="C13" s="145"/>
      <c r="D13" s="146"/>
      <c r="E13" s="147">
        <v>58464.9</v>
      </c>
      <c r="F13" s="148"/>
      <c r="G13" s="8">
        <v>3.8</v>
      </c>
      <c r="H13" s="2"/>
      <c r="I13" s="2"/>
      <c r="J13" s="2"/>
      <c r="K13" s="2"/>
      <c r="L13" s="6">
        <v>0.3</v>
      </c>
      <c r="M13" s="6">
        <v>0.3</v>
      </c>
      <c r="N13" s="6">
        <v>0.3</v>
      </c>
      <c r="O13" s="6">
        <v>0.6</v>
      </c>
      <c r="P13" s="7">
        <v>0.4</v>
      </c>
      <c r="Q13" s="6">
        <v>1</v>
      </c>
      <c r="R13" s="2"/>
      <c r="S13" s="6">
        <v>1</v>
      </c>
      <c r="T13" s="2"/>
      <c r="U13" s="6">
        <v>1</v>
      </c>
      <c r="V13" s="2"/>
      <c r="W13" s="6">
        <v>1</v>
      </c>
      <c r="X13" s="2"/>
      <c r="Y13" s="6">
        <v>1</v>
      </c>
      <c r="Z13" s="2"/>
      <c r="AA13" s="6">
        <v>1</v>
      </c>
    </row>
    <row r="14" spans="1:28" ht="15.75" x14ac:dyDescent="0.25">
      <c r="A14" s="4" t="s">
        <v>8</v>
      </c>
      <c r="B14" s="144" t="s">
        <v>33</v>
      </c>
      <c r="C14" s="145"/>
      <c r="D14" s="146"/>
      <c r="E14" s="147">
        <v>7345.19</v>
      </c>
      <c r="F14" s="148"/>
      <c r="G14" s="2">
        <v>0.48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6">
        <v>1</v>
      </c>
      <c r="Y14" s="6">
        <v>1</v>
      </c>
      <c r="Z14" s="2"/>
      <c r="AA14" s="6">
        <v>1</v>
      </c>
    </row>
    <row r="15" spans="1:28" ht="15.75" x14ac:dyDescent="0.25">
      <c r="A15" s="4" t="s">
        <v>18</v>
      </c>
      <c r="B15" s="144" t="s">
        <v>34</v>
      </c>
      <c r="C15" s="145"/>
      <c r="D15" s="146"/>
      <c r="E15" s="147">
        <v>61566.77</v>
      </c>
      <c r="F15" s="148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6">
        <v>1</v>
      </c>
    </row>
    <row r="16" spans="1:28" ht="15.75" x14ac:dyDescent="0.25">
      <c r="A16" s="4" t="s">
        <v>9</v>
      </c>
      <c r="B16" s="144" t="s">
        <v>35</v>
      </c>
      <c r="C16" s="145"/>
      <c r="D16" s="146"/>
      <c r="E16" s="147">
        <v>18101.93</v>
      </c>
      <c r="F16" s="148"/>
      <c r="G16" s="2">
        <v>1.17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6">
        <v>0.3</v>
      </c>
      <c r="U16" s="6">
        <v>0.3</v>
      </c>
      <c r="V16" s="6">
        <v>0.4</v>
      </c>
      <c r="W16" s="6">
        <v>0.7</v>
      </c>
      <c r="X16" s="6">
        <v>0.3</v>
      </c>
      <c r="Y16" s="6">
        <v>1</v>
      </c>
      <c r="Z16" s="2"/>
      <c r="AA16" s="6">
        <v>1</v>
      </c>
    </row>
    <row r="17" spans="1:27" ht="15.75" x14ac:dyDescent="0.25">
      <c r="A17" s="4" t="s">
        <v>10</v>
      </c>
      <c r="B17" s="144" t="s">
        <v>36</v>
      </c>
      <c r="C17" s="145"/>
      <c r="D17" s="146"/>
      <c r="E17" s="147">
        <v>43464.84</v>
      </c>
      <c r="F17" s="148"/>
      <c r="G17" s="2">
        <v>2.81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6">
        <v>0.5</v>
      </c>
      <c r="W17" s="6">
        <v>0.5</v>
      </c>
      <c r="X17" s="6">
        <v>0.5</v>
      </c>
      <c r="Y17" s="6">
        <v>1</v>
      </c>
      <c r="Z17" s="2"/>
      <c r="AA17" s="6">
        <v>1</v>
      </c>
    </row>
    <row r="18" spans="1:27" ht="15.75" x14ac:dyDescent="0.25">
      <c r="A18" s="4" t="s">
        <v>19</v>
      </c>
      <c r="B18" s="144" t="s">
        <v>37</v>
      </c>
      <c r="C18" s="145"/>
      <c r="D18" s="146"/>
      <c r="E18" s="147">
        <v>155645.87</v>
      </c>
      <c r="F18" s="148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6">
        <v>1</v>
      </c>
    </row>
    <row r="19" spans="1:27" ht="15.75" x14ac:dyDescent="0.25">
      <c r="A19" s="4" t="s">
        <v>11</v>
      </c>
      <c r="B19" s="144" t="s">
        <v>38</v>
      </c>
      <c r="C19" s="145"/>
      <c r="D19" s="146"/>
      <c r="E19" s="147">
        <v>95441.38</v>
      </c>
      <c r="F19" s="148"/>
      <c r="G19" s="2">
        <v>6.18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6">
        <v>0.6</v>
      </c>
      <c r="U19" s="6">
        <v>0.6</v>
      </c>
      <c r="V19" s="6">
        <v>0.4</v>
      </c>
      <c r="W19" s="6">
        <v>1</v>
      </c>
      <c r="X19" s="2"/>
      <c r="Y19" s="6">
        <v>1</v>
      </c>
      <c r="Z19" s="2"/>
      <c r="AA19" s="6">
        <v>1</v>
      </c>
    </row>
    <row r="20" spans="1:27" ht="15.75" x14ac:dyDescent="0.25">
      <c r="A20" s="4" t="s">
        <v>12</v>
      </c>
      <c r="B20" s="144" t="s">
        <v>39</v>
      </c>
      <c r="C20" s="145"/>
      <c r="D20" s="146"/>
      <c r="E20" s="147">
        <v>43172.94</v>
      </c>
      <c r="F20" s="148"/>
      <c r="G20" s="8">
        <v>2.8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6">
        <v>0.5</v>
      </c>
      <c r="U20" s="6">
        <v>0.5</v>
      </c>
      <c r="V20" s="6">
        <v>0.2</v>
      </c>
      <c r="W20" s="6">
        <v>0.7</v>
      </c>
      <c r="X20" s="6">
        <v>0.3</v>
      </c>
      <c r="Y20" s="6">
        <v>1</v>
      </c>
      <c r="Z20" s="2"/>
      <c r="AA20" s="6">
        <v>1</v>
      </c>
    </row>
    <row r="21" spans="1:27" ht="15.75" x14ac:dyDescent="0.25">
      <c r="A21" s="5" t="s">
        <v>13</v>
      </c>
      <c r="B21" s="144" t="s">
        <v>40</v>
      </c>
      <c r="C21" s="145"/>
      <c r="D21" s="146"/>
      <c r="E21" s="147">
        <v>17031.55</v>
      </c>
      <c r="F21" s="148"/>
      <c r="G21" s="8">
        <v>1.1000000000000001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6">
        <v>0.3</v>
      </c>
      <c r="Y21" s="6">
        <v>0.3</v>
      </c>
      <c r="Z21" s="6">
        <v>0.7</v>
      </c>
      <c r="AA21" s="6">
        <v>1</v>
      </c>
    </row>
    <row r="22" spans="1:27" ht="15.75" x14ac:dyDescent="0.25">
      <c r="A22" s="4" t="s">
        <v>20</v>
      </c>
      <c r="B22" s="144" t="s">
        <v>41</v>
      </c>
      <c r="C22" s="145"/>
      <c r="D22" s="146"/>
      <c r="E22" s="160">
        <v>45628.04</v>
      </c>
      <c r="F22" s="148"/>
      <c r="G22" s="2">
        <v>2.95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6">
        <v>0.75</v>
      </c>
      <c r="S22" s="6">
        <v>0.75</v>
      </c>
      <c r="T22" s="6">
        <v>0.25</v>
      </c>
      <c r="U22" s="6">
        <v>1</v>
      </c>
      <c r="V22" s="2"/>
      <c r="W22" s="6">
        <v>1</v>
      </c>
      <c r="X22" s="2"/>
      <c r="Y22" s="6">
        <v>1</v>
      </c>
      <c r="Z22" s="2"/>
      <c r="AA22" s="6">
        <v>1</v>
      </c>
    </row>
    <row r="23" spans="1:27" ht="15.75" x14ac:dyDescent="0.25">
      <c r="A23" s="4" t="s">
        <v>21</v>
      </c>
      <c r="B23" s="144" t="s">
        <v>42</v>
      </c>
      <c r="C23" s="145"/>
      <c r="D23" s="146"/>
      <c r="E23" s="147">
        <v>230704.97</v>
      </c>
      <c r="F23" s="148"/>
      <c r="G23" s="2">
        <f>E23/E31*100</f>
        <v>14.93964352149354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6">
        <v>0.35</v>
      </c>
      <c r="S23" s="6">
        <v>0.35</v>
      </c>
      <c r="T23" s="6">
        <v>0.25</v>
      </c>
      <c r="U23" s="6">
        <v>0.6</v>
      </c>
      <c r="V23" s="6">
        <v>0.2</v>
      </c>
      <c r="W23" s="6">
        <v>0.8</v>
      </c>
      <c r="X23" s="6">
        <v>0.1</v>
      </c>
      <c r="Y23" s="6">
        <v>0.9</v>
      </c>
      <c r="Z23" s="6">
        <v>0.1</v>
      </c>
      <c r="AA23" s="6">
        <v>1</v>
      </c>
    </row>
    <row r="24" spans="1:27" ht="15.75" x14ac:dyDescent="0.25">
      <c r="A24" s="4" t="s">
        <v>22</v>
      </c>
      <c r="B24" s="144" t="s">
        <v>43</v>
      </c>
      <c r="C24" s="145"/>
      <c r="D24" s="146"/>
      <c r="E24" s="147">
        <v>100559.66</v>
      </c>
      <c r="F24" s="148"/>
      <c r="G24" s="2">
        <v>6.51</v>
      </c>
      <c r="H24" s="2"/>
      <c r="I24" s="2"/>
      <c r="J24" s="2"/>
      <c r="K24" s="2"/>
      <c r="L24" s="2"/>
      <c r="M24" s="2"/>
      <c r="N24" s="6">
        <v>0.15</v>
      </c>
      <c r="O24" s="6">
        <v>0.15</v>
      </c>
      <c r="P24" s="6">
        <v>0.15</v>
      </c>
      <c r="Q24" s="6">
        <v>0.3</v>
      </c>
      <c r="R24" s="2"/>
      <c r="S24" s="6">
        <v>0.3</v>
      </c>
      <c r="T24" s="6">
        <v>0.2</v>
      </c>
      <c r="U24" s="6">
        <v>0.5</v>
      </c>
      <c r="V24" s="6">
        <v>0.2</v>
      </c>
      <c r="W24" s="6">
        <v>0.7</v>
      </c>
      <c r="X24" s="6">
        <v>0.1</v>
      </c>
      <c r="Y24" s="6">
        <v>0.8</v>
      </c>
      <c r="Z24" s="6">
        <v>0.2</v>
      </c>
      <c r="AA24" s="6">
        <v>1</v>
      </c>
    </row>
    <row r="25" spans="1:27" ht="15.75" x14ac:dyDescent="0.25">
      <c r="A25" s="4" t="s">
        <v>23</v>
      </c>
      <c r="B25" s="144" t="s">
        <v>44</v>
      </c>
      <c r="C25" s="145"/>
      <c r="D25" s="146"/>
      <c r="E25" s="147">
        <v>6496.17</v>
      </c>
      <c r="F25" s="148"/>
      <c r="G25" s="2">
        <v>0.42</v>
      </c>
      <c r="H25" s="2"/>
      <c r="I25" s="2"/>
      <c r="J25" s="2"/>
      <c r="K25" s="2"/>
      <c r="L25" s="2"/>
      <c r="M25" s="2"/>
      <c r="N25" s="6">
        <v>0.5</v>
      </c>
      <c r="O25" s="6">
        <v>0.5</v>
      </c>
      <c r="P25" s="6">
        <v>0.5</v>
      </c>
      <c r="Q25" s="6">
        <v>1</v>
      </c>
      <c r="R25" s="2"/>
      <c r="S25" s="6">
        <v>1</v>
      </c>
      <c r="T25" s="2"/>
      <c r="U25" s="6">
        <v>1</v>
      </c>
      <c r="V25" s="2"/>
      <c r="W25" s="6">
        <v>1</v>
      </c>
      <c r="X25" s="2"/>
      <c r="Y25" s="6">
        <v>1</v>
      </c>
      <c r="Z25" s="2"/>
      <c r="AA25" s="6">
        <v>1</v>
      </c>
    </row>
    <row r="26" spans="1:27" ht="15.75" x14ac:dyDescent="0.25">
      <c r="A26" s="4" t="s">
        <v>24</v>
      </c>
      <c r="B26" s="144" t="s">
        <v>52</v>
      </c>
      <c r="C26" s="145"/>
      <c r="D26" s="146"/>
      <c r="E26" s="147">
        <v>87387.01</v>
      </c>
      <c r="F26" s="148"/>
      <c r="G26" s="2">
        <v>5.65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6">
        <v>0.3</v>
      </c>
      <c r="S26" s="6">
        <v>0.3</v>
      </c>
      <c r="T26" s="6">
        <v>0.25</v>
      </c>
      <c r="U26" s="6">
        <v>0.55000000000000004</v>
      </c>
      <c r="V26" s="6">
        <v>0.25</v>
      </c>
      <c r="W26" s="6">
        <v>0.8</v>
      </c>
      <c r="X26" s="6">
        <v>0.2</v>
      </c>
      <c r="Y26" s="6">
        <v>1</v>
      </c>
      <c r="Z26" s="2"/>
      <c r="AA26" s="6">
        <v>1</v>
      </c>
    </row>
    <row r="27" spans="1:27" ht="15.75" x14ac:dyDescent="0.25">
      <c r="A27" s="4" t="s">
        <v>25</v>
      </c>
      <c r="B27" s="144" t="s">
        <v>45</v>
      </c>
      <c r="C27" s="145"/>
      <c r="D27" s="146"/>
      <c r="E27" s="147">
        <v>96618.82</v>
      </c>
      <c r="F27" s="148"/>
      <c r="G27" s="2">
        <v>6.25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6">
        <v>0.4</v>
      </c>
      <c r="U27" s="6">
        <v>0.4</v>
      </c>
      <c r="V27" s="6">
        <v>0.35</v>
      </c>
      <c r="W27" s="6">
        <v>0.75</v>
      </c>
      <c r="X27" s="6">
        <v>0.25</v>
      </c>
      <c r="Y27" s="6">
        <v>1</v>
      </c>
      <c r="Z27" s="2"/>
      <c r="AA27" s="6">
        <v>1</v>
      </c>
    </row>
    <row r="28" spans="1:27" ht="15.75" x14ac:dyDescent="0.25">
      <c r="A28" s="4" t="s">
        <v>26</v>
      </c>
      <c r="B28" s="144" t="s">
        <v>46</v>
      </c>
      <c r="C28" s="145"/>
      <c r="D28" s="146"/>
      <c r="E28" s="147">
        <v>15643.12</v>
      </c>
      <c r="F28" s="148"/>
      <c r="G28" s="2">
        <v>1.01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6">
        <v>1</v>
      </c>
      <c r="AA28" s="6">
        <v>1</v>
      </c>
    </row>
    <row r="29" spans="1:27" ht="15.75" x14ac:dyDescent="0.25">
      <c r="A29" s="4" t="s">
        <v>27</v>
      </c>
      <c r="B29" s="144" t="s">
        <v>47</v>
      </c>
      <c r="C29" s="145"/>
      <c r="D29" s="146"/>
      <c r="E29" s="147">
        <v>45754.83</v>
      </c>
      <c r="F29" s="148"/>
      <c r="G29" s="2">
        <v>2.93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6">
        <v>0.2</v>
      </c>
      <c r="W29" s="6">
        <v>0.2</v>
      </c>
      <c r="X29" s="6">
        <v>0.5</v>
      </c>
      <c r="Y29" s="6">
        <v>0.7</v>
      </c>
      <c r="Z29" s="6">
        <v>0.3</v>
      </c>
      <c r="AA29" s="6">
        <v>1</v>
      </c>
    </row>
    <row r="30" spans="1:27" ht="15.75" x14ac:dyDescent="0.25">
      <c r="A30" s="4" t="s">
        <v>28</v>
      </c>
      <c r="B30" s="144" t="s">
        <v>48</v>
      </c>
      <c r="C30" s="145"/>
      <c r="D30" s="146"/>
      <c r="E30" s="147">
        <v>177726.46</v>
      </c>
      <c r="F30" s="148"/>
      <c r="G30" s="2">
        <v>11.5</v>
      </c>
      <c r="H30" s="6">
        <v>0.1</v>
      </c>
      <c r="I30" s="6">
        <v>0.1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6">
        <v>0.3</v>
      </c>
      <c r="W30" s="6">
        <v>0.4</v>
      </c>
      <c r="X30" s="6">
        <v>0.4</v>
      </c>
      <c r="Y30" s="6">
        <v>0.8</v>
      </c>
      <c r="Z30" s="6">
        <v>0.2</v>
      </c>
      <c r="AA30" s="6">
        <v>1</v>
      </c>
    </row>
    <row r="31" spans="1:27" ht="15.75" x14ac:dyDescent="0.25">
      <c r="A31" s="151" t="s">
        <v>49</v>
      </c>
      <c r="B31" s="152"/>
      <c r="C31" s="152"/>
      <c r="D31" s="153"/>
      <c r="E31" s="154">
        <v>1544246.82</v>
      </c>
      <c r="F31" s="155"/>
      <c r="G31" s="3">
        <f>SUM(G9:G30)</f>
        <v>99.999643521493567</v>
      </c>
      <c r="H31" s="4">
        <v>8.2799999999999994</v>
      </c>
      <c r="I31" s="4">
        <f>H31</f>
        <v>8.2799999999999994</v>
      </c>
      <c r="J31" s="4">
        <v>8.3800000000000008</v>
      </c>
      <c r="K31" s="4">
        <f>I31+J31</f>
        <v>16.66</v>
      </c>
      <c r="L31" s="4">
        <v>5.28</v>
      </c>
      <c r="M31" s="4">
        <f>K31+L31</f>
        <v>21.94</v>
      </c>
      <c r="N31" s="4">
        <v>6.97</v>
      </c>
      <c r="O31" s="4">
        <f>M31+N31</f>
        <v>28.91</v>
      </c>
      <c r="P31" s="4">
        <v>7.35</v>
      </c>
      <c r="Q31" s="4">
        <f>O31+P31</f>
        <v>36.26</v>
      </c>
      <c r="R31" s="4">
        <v>9.14</v>
      </c>
      <c r="S31" s="4">
        <f>Q31+R31</f>
        <v>45.4</v>
      </c>
      <c r="T31" s="4">
        <v>15.15</v>
      </c>
      <c r="U31" s="4">
        <f>S31+T31</f>
        <v>60.55</v>
      </c>
      <c r="V31" s="4">
        <v>16.850000000000001</v>
      </c>
      <c r="W31" s="4">
        <f>U31+V31</f>
        <v>77.400000000000006</v>
      </c>
      <c r="X31" s="4">
        <v>14.33</v>
      </c>
      <c r="Y31" s="4">
        <f>W31+X31</f>
        <v>91.73</v>
      </c>
      <c r="Z31" s="4">
        <v>8.27</v>
      </c>
      <c r="AA31" s="6">
        <v>1</v>
      </c>
    </row>
    <row r="32" spans="1:27" ht="15.75" x14ac:dyDescent="0.25">
      <c r="A32" s="151" t="s">
        <v>62</v>
      </c>
      <c r="B32" s="125"/>
      <c r="C32" s="125"/>
      <c r="D32" s="125"/>
      <c r="E32" s="125"/>
      <c r="F32" s="125"/>
      <c r="G32" s="126"/>
      <c r="H32" s="156">
        <v>127814.06</v>
      </c>
      <c r="I32" s="157"/>
      <c r="J32" s="156">
        <v>129363.63</v>
      </c>
      <c r="K32" s="157"/>
      <c r="L32" s="156">
        <v>89606.13</v>
      </c>
      <c r="M32" s="157"/>
      <c r="N32" s="156">
        <v>107638.16</v>
      </c>
      <c r="O32" s="157"/>
      <c r="P32" s="156">
        <v>113484.65</v>
      </c>
      <c r="Q32" s="157"/>
      <c r="R32" s="156">
        <v>141183.87</v>
      </c>
      <c r="S32" s="157"/>
      <c r="T32" s="156">
        <v>233971.35</v>
      </c>
      <c r="U32" s="157"/>
      <c r="V32" s="156">
        <v>260169.5</v>
      </c>
      <c r="W32" s="157"/>
      <c r="X32" s="156">
        <v>221296.1</v>
      </c>
      <c r="Y32" s="157"/>
      <c r="Z32" s="156">
        <v>120019.37</v>
      </c>
      <c r="AA32" s="157"/>
    </row>
    <row r="33" spans="1:27" ht="15.75" x14ac:dyDescent="0.25">
      <c r="A33" s="151" t="s">
        <v>63</v>
      </c>
      <c r="B33" s="152"/>
      <c r="C33" s="152"/>
      <c r="D33" s="152"/>
      <c r="E33" s="152"/>
      <c r="F33" s="152"/>
      <c r="G33" s="153"/>
      <c r="H33" s="156">
        <v>127814.06</v>
      </c>
      <c r="I33" s="157"/>
      <c r="J33" s="156">
        <v>257177.96</v>
      </c>
      <c r="K33" s="157"/>
      <c r="L33" s="156">
        <v>346483.82</v>
      </c>
      <c r="M33" s="157"/>
      <c r="N33" s="156">
        <v>454121.98</v>
      </c>
      <c r="O33" s="157"/>
      <c r="P33" s="156">
        <v>567606.62</v>
      </c>
      <c r="Q33" s="157"/>
      <c r="R33" s="156">
        <v>708790.5</v>
      </c>
      <c r="S33" s="157"/>
      <c r="T33" s="156">
        <v>942761.85</v>
      </c>
      <c r="U33" s="157"/>
      <c r="V33" s="156">
        <v>1202931.3400000001</v>
      </c>
      <c r="W33" s="157"/>
      <c r="X33" s="156">
        <v>1424227.44</v>
      </c>
      <c r="Y33" s="157"/>
      <c r="Z33" s="156">
        <v>1544246.82</v>
      </c>
      <c r="AA33" s="157"/>
    </row>
    <row r="35" spans="1:27" x14ac:dyDescent="0.25">
      <c r="A35" s="72" t="s">
        <v>69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</row>
    <row r="36" spans="1:27" x14ac:dyDescent="0.25">
      <c r="A36" s="71" t="s">
        <v>70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</row>
    <row r="37" spans="1:27" x14ac:dyDescent="0.25">
      <c r="A37" s="70" t="s">
        <v>71</v>
      </c>
      <c r="B37" s="70"/>
      <c r="C37" s="70"/>
      <c r="D37" s="70"/>
      <c r="E37" s="70"/>
      <c r="F37" s="70"/>
      <c r="G37" s="70"/>
      <c r="H37" s="70"/>
      <c r="I37" s="70"/>
      <c r="J37" s="70"/>
      <c r="K37" s="70"/>
    </row>
    <row r="38" spans="1:27" x14ac:dyDescent="0.25">
      <c r="A38" s="70" t="s">
        <v>72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</row>
    <row r="39" spans="1:27" x14ac:dyDescent="0.25">
      <c r="A39" s="74" t="s">
        <v>82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</row>
    <row r="40" spans="1:27" x14ac:dyDescent="0.25">
      <c r="A40" s="70" t="s">
        <v>81</v>
      </c>
      <c r="B40" s="70"/>
      <c r="C40" s="70"/>
      <c r="D40" s="70"/>
      <c r="E40" s="70"/>
      <c r="F40" s="70"/>
      <c r="G40" s="70"/>
      <c r="H40" s="70"/>
      <c r="I40" s="70"/>
      <c r="J40" s="70"/>
      <c r="K40" s="70"/>
    </row>
    <row r="41" spans="1:27" x14ac:dyDescent="0.25">
      <c r="A41" s="74" t="s">
        <v>83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</row>
    <row r="42" spans="1:27" x14ac:dyDescent="0.25">
      <c r="A42" s="70" t="s">
        <v>73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</row>
    <row r="43" spans="1:27" x14ac:dyDescent="0.25">
      <c r="A43" s="74" t="s">
        <v>84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</row>
    <row r="44" spans="1:27" x14ac:dyDescent="0.25">
      <c r="A44" s="70" t="s">
        <v>80</v>
      </c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</row>
    <row r="45" spans="1:27" x14ac:dyDescent="0.25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</row>
    <row r="46" spans="1:27" x14ac:dyDescent="0.25">
      <c r="D46" s="10"/>
      <c r="E46" s="10"/>
      <c r="F46" s="10"/>
      <c r="G46" s="10"/>
      <c r="H46" s="10"/>
      <c r="I46" s="10"/>
      <c r="J46" s="10"/>
      <c r="M46" s="10"/>
      <c r="N46" s="10"/>
      <c r="O46" s="10"/>
      <c r="P46" s="10"/>
      <c r="Q46" s="10"/>
      <c r="R46" s="10"/>
      <c r="S46" s="10"/>
    </row>
    <row r="47" spans="1:27" x14ac:dyDescent="0.25">
      <c r="D47" s="60" t="s">
        <v>74</v>
      </c>
      <c r="E47" s="60"/>
      <c r="F47" s="60"/>
      <c r="G47" s="60"/>
      <c r="H47" s="60"/>
      <c r="I47" s="60"/>
      <c r="J47" s="60"/>
      <c r="K47" s="11"/>
      <c r="L47" s="11"/>
      <c r="M47" s="60" t="s">
        <v>77</v>
      </c>
      <c r="N47" s="60"/>
      <c r="O47" s="60"/>
      <c r="P47" s="60"/>
      <c r="Q47" s="60"/>
      <c r="R47" s="60"/>
      <c r="S47" s="60"/>
    </row>
    <row r="48" spans="1:27" x14ac:dyDescent="0.25">
      <c r="D48" s="60" t="s">
        <v>75</v>
      </c>
      <c r="E48" s="60"/>
      <c r="F48" s="60"/>
      <c r="G48" s="60"/>
      <c r="H48" s="60"/>
      <c r="I48" s="60"/>
      <c r="J48" s="60"/>
      <c r="K48" s="11"/>
      <c r="L48" s="11"/>
      <c r="M48" s="60" t="s">
        <v>78</v>
      </c>
      <c r="N48" s="60"/>
      <c r="O48" s="60"/>
      <c r="P48" s="60"/>
      <c r="Q48" s="60"/>
      <c r="R48" s="60"/>
      <c r="S48" s="60"/>
    </row>
    <row r="49" spans="4:19" x14ac:dyDescent="0.25">
      <c r="D49" s="60" t="s">
        <v>76</v>
      </c>
      <c r="E49" s="60"/>
      <c r="F49" s="60"/>
      <c r="G49" s="60"/>
      <c r="H49" s="60"/>
      <c r="I49" s="60"/>
      <c r="J49" s="60"/>
      <c r="K49" s="11"/>
      <c r="L49" s="11"/>
      <c r="M49" s="12" t="s">
        <v>79</v>
      </c>
      <c r="N49" s="12"/>
      <c r="O49" s="12"/>
      <c r="P49" s="12"/>
      <c r="Q49" s="12"/>
      <c r="R49" s="12"/>
      <c r="S49" s="12"/>
    </row>
    <row r="50" spans="4:19" x14ac:dyDescent="0.25"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</row>
  </sheetData>
  <mergeCells count="106">
    <mergeCell ref="E31:F31"/>
    <mergeCell ref="E14:F14"/>
    <mergeCell ref="E15:F15"/>
    <mergeCell ref="B28:D28"/>
    <mergeCell ref="B29:D29"/>
    <mergeCell ref="B30:D30"/>
    <mergeCell ref="E27:F27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8:F28"/>
    <mergeCell ref="E29:F29"/>
    <mergeCell ref="E30:F30"/>
    <mergeCell ref="B14:D14"/>
    <mergeCell ref="B27:D27"/>
    <mergeCell ref="B16:D16"/>
    <mergeCell ref="B26:D26"/>
    <mergeCell ref="B12:D12"/>
    <mergeCell ref="B13:D13"/>
    <mergeCell ref="Z7:AA7"/>
    <mergeCell ref="H7:I7"/>
    <mergeCell ref="J7:K7"/>
    <mergeCell ref="L7:M7"/>
    <mergeCell ref="N7:O7"/>
    <mergeCell ref="P7:Q7"/>
    <mergeCell ref="R7:S7"/>
    <mergeCell ref="T7:U7"/>
    <mergeCell ref="E10:F10"/>
    <mergeCell ref="E11:F11"/>
    <mergeCell ref="E12:F12"/>
    <mergeCell ref="E13:F13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A35:K35"/>
    <mergeCell ref="A36:K36"/>
    <mergeCell ref="A37:K37"/>
    <mergeCell ref="A38:K38"/>
    <mergeCell ref="A39:K39"/>
    <mergeCell ref="A40:K40"/>
    <mergeCell ref="H6:Y6"/>
    <mergeCell ref="Z6:AA6"/>
    <mergeCell ref="A6:G6"/>
    <mergeCell ref="A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Z32:AA32"/>
    <mergeCell ref="A31:D31"/>
    <mergeCell ref="V7:W7"/>
    <mergeCell ref="X7:Y7"/>
    <mergeCell ref="A7:A8"/>
    <mergeCell ref="X33:Y33"/>
    <mergeCell ref="Z33:AA33"/>
    <mergeCell ref="A1:AA1"/>
    <mergeCell ref="A2:AA2"/>
    <mergeCell ref="A3:AA3"/>
    <mergeCell ref="A4:AA4"/>
    <mergeCell ref="A5:AA5"/>
    <mergeCell ref="N33:O33"/>
    <mergeCell ref="P33:Q33"/>
    <mergeCell ref="R33:S33"/>
    <mergeCell ref="T33:U33"/>
    <mergeCell ref="V33:W33"/>
    <mergeCell ref="A33:G33"/>
    <mergeCell ref="H33:I33"/>
    <mergeCell ref="J33:K33"/>
    <mergeCell ref="L33:M33"/>
    <mergeCell ref="B7:G7"/>
    <mergeCell ref="B15:D15"/>
    <mergeCell ref="B8:D8"/>
    <mergeCell ref="E8:F8"/>
    <mergeCell ref="B9:D9"/>
    <mergeCell ref="E9:F9"/>
    <mergeCell ref="B10:D10"/>
    <mergeCell ref="B11:D11"/>
    <mergeCell ref="D47:J47"/>
    <mergeCell ref="D48:J48"/>
    <mergeCell ref="D49:J49"/>
    <mergeCell ref="M47:S47"/>
    <mergeCell ref="M48:S48"/>
    <mergeCell ref="A41:K41"/>
    <mergeCell ref="A42:K42"/>
    <mergeCell ref="A43:K43"/>
    <mergeCell ref="A45:K45"/>
    <mergeCell ref="A44:V44"/>
  </mergeCells>
  <pageMargins left="0.51181102362204722" right="0.51181102362204722" top="0.78740157480314965" bottom="0.78740157480314965" header="0.31496062992125984" footer="0.31496062992125984"/>
  <pageSetup paperSize="9" scale="62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Plan1 (6)</vt:lpstr>
      <vt:lpstr>Plan1 (5)</vt:lpstr>
      <vt:lpstr>Plan1 (4)</vt:lpstr>
      <vt:lpstr>Plan1 (3)</vt:lpstr>
      <vt:lpstr>Plan1 (2)</vt:lpstr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Vicente</dc:creator>
  <cp:lastModifiedBy>VICENTE</cp:lastModifiedBy>
  <cp:lastPrinted>2022-06-13T17:15:23Z</cp:lastPrinted>
  <dcterms:created xsi:type="dcterms:W3CDTF">2015-08-25T23:07:33Z</dcterms:created>
  <dcterms:modified xsi:type="dcterms:W3CDTF">2022-06-13T17:34:35Z</dcterms:modified>
</cp:coreProperties>
</file>